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P:\Site internet\Site CRPF\Gérer\Aide decision\"/>
    </mc:Choice>
  </mc:AlternateContent>
  <bookViews>
    <workbookView xWindow="0" yWindow="0" windowWidth="25200" windowHeight="12000" tabRatio="602"/>
  </bookViews>
  <sheets>
    <sheet name="données peuplement" sheetId="13" r:id="rId1"/>
    <sheet name="graphS%" sheetId="12" r:id="rId2"/>
    <sheet name="S%" sheetId="11" state="hidden" r:id="rId3"/>
  </sheets>
  <definedNames>
    <definedName name="Age">#REF!</definedName>
    <definedName name="Année_de_végétation">#REF!</definedName>
    <definedName name="_xlnm.Database">#REF!</definedName>
    <definedName name="Bloc">#REF!</definedName>
    <definedName name="Cg">#REF!</definedName>
    <definedName name="Co">#REF!</definedName>
    <definedName name="_xlnm.Criteria">#REF!</definedName>
    <definedName name="Densité">#REF!</definedName>
    <definedName name="Dg">#REF!</definedName>
    <definedName name="G">#REF!</definedName>
    <definedName name="G_tot">#REF!</definedName>
    <definedName name="Ho">#REF!</definedName>
    <definedName name="Icg">#REF!</definedName>
    <definedName name="Ico">#REF!</definedName>
    <definedName name="IG">#REF!</definedName>
    <definedName name="Iho">#REF!</definedName>
    <definedName name="Modalité">#REF!</definedName>
    <definedName name="Référence">#REF!</definedName>
    <definedName name="S">#REF!</definedName>
    <definedName name="Surface">#REF!</definedName>
  </definedNames>
  <calcPr calcId="152511"/>
</workbook>
</file>

<file path=xl/calcChain.xml><?xml version="1.0" encoding="utf-8"?>
<calcChain xmlns="http://schemas.openxmlformats.org/spreadsheetml/2006/main">
  <c r="E15" i="13" l="1"/>
  <c r="E14" i="13"/>
  <c r="E13" i="13"/>
  <c r="E12" i="13"/>
  <c r="E11" i="13"/>
  <c r="E10" i="13"/>
  <c r="E9" i="13"/>
  <c r="E8" i="13"/>
  <c r="E7" i="13"/>
  <c r="E6" i="13"/>
  <c r="E5" i="13"/>
  <c r="B40" i="11"/>
  <c r="D40" i="11" s="1"/>
  <c r="B39" i="11"/>
  <c r="D39" i="11" s="1"/>
  <c r="B38" i="11"/>
  <c r="D38" i="11" s="1"/>
  <c r="B37" i="11"/>
  <c r="D37" i="11" s="1"/>
  <c r="B36" i="11"/>
  <c r="D36" i="11" s="1"/>
  <c r="B35" i="11"/>
  <c r="D35" i="11" s="1"/>
  <c r="B34" i="11"/>
  <c r="D34" i="11" s="1"/>
  <c r="B33" i="11"/>
  <c r="B32" i="11"/>
  <c r="B31" i="11"/>
  <c r="B30" i="11"/>
  <c r="B29" i="11"/>
  <c r="B28" i="11"/>
  <c r="E4" i="13"/>
  <c r="E45" i="11"/>
  <c r="C34" i="11"/>
  <c r="C37" i="11"/>
  <c r="C38" i="11"/>
  <c r="A40" i="11"/>
  <c r="C40" i="11" s="1"/>
  <c r="A39" i="11"/>
  <c r="C39" i="11" s="1"/>
  <c r="A38" i="11"/>
  <c r="A37" i="11"/>
  <c r="A36" i="11"/>
  <c r="C36" i="11" s="1"/>
  <c r="A35" i="11"/>
  <c r="C35" i="11" s="1"/>
  <c r="A34" i="11"/>
  <c r="A33" i="11"/>
  <c r="A32" i="11"/>
  <c r="A31" i="11"/>
  <c r="A30" i="11"/>
  <c r="A29" i="11"/>
  <c r="D33" i="11" l="1"/>
  <c r="D32" i="11"/>
  <c r="D31" i="11"/>
  <c r="D30" i="11"/>
  <c r="D29" i="11"/>
  <c r="D28" i="11"/>
  <c r="C33" i="11"/>
  <c r="C32" i="11"/>
  <c r="C31" i="11"/>
  <c r="C30" i="11"/>
  <c r="C29" i="11"/>
  <c r="C28" i="11"/>
  <c r="B20" i="11"/>
  <c r="V4" i="11"/>
  <c r="U4" i="11"/>
  <c r="T4" i="11"/>
  <c r="S4" i="11"/>
  <c r="R4" i="11"/>
  <c r="V3" i="11"/>
  <c r="U3" i="11"/>
  <c r="T3" i="11"/>
  <c r="S3" i="11"/>
  <c r="R3" i="11"/>
  <c r="A10" i="11"/>
  <c r="A21" i="11" s="1"/>
  <c r="N4" i="11"/>
  <c r="M4" i="11"/>
  <c r="K4" i="11"/>
  <c r="H4" i="11"/>
  <c r="G4" i="11"/>
  <c r="E4" i="11"/>
  <c r="B4" i="11"/>
  <c r="C4" i="11" s="1"/>
  <c r="C3" i="11"/>
  <c r="C5" i="11"/>
  <c r="X4" i="11"/>
  <c r="Y4" i="11"/>
  <c r="Z4" i="11"/>
  <c r="AA4" i="11"/>
  <c r="AB4" i="11"/>
  <c r="AC4" i="11"/>
  <c r="AD4" i="11"/>
  <c r="AE4" i="11"/>
  <c r="AF4" i="11"/>
  <c r="AG4" i="11"/>
  <c r="AG3" i="11"/>
  <c r="AF3" i="11"/>
  <c r="AE3" i="11"/>
  <c r="AD3" i="11"/>
  <c r="AC3" i="11"/>
  <c r="AB3" i="11"/>
  <c r="AA3" i="11"/>
  <c r="Z3" i="11"/>
  <c r="Y3" i="11"/>
  <c r="X3" i="11"/>
  <c r="W4" i="11"/>
  <c r="W3" i="11"/>
  <c r="A5" i="11" l="1"/>
  <c r="A3" i="11"/>
  <c r="G3" i="11"/>
  <c r="M3" i="11"/>
  <c r="D5" i="11"/>
  <c r="D4" i="11"/>
  <c r="J4" i="11"/>
  <c r="J5" i="11"/>
  <c r="A19" i="11"/>
  <c r="D3" i="11"/>
  <c r="J3" i="11"/>
  <c r="A20" i="11"/>
  <c r="A4" i="11"/>
  <c r="G5" i="11"/>
  <c r="M5" i="11"/>
</calcChain>
</file>

<file path=xl/sharedStrings.xml><?xml version="1.0" encoding="utf-8"?>
<sst xmlns="http://schemas.openxmlformats.org/spreadsheetml/2006/main" count="111" uniqueCount="90">
  <si>
    <t>Ho</t>
  </si>
  <si>
    <t>S%</t>
  </si>
  <si>
    <t>N</t>
  </si>
  <si>
    <t>Ho10</t>
  </si>
  <si>
    <t>Ho11</t>
  </si>
  <si>
    <t>Ho12</t>
  </si>
  <si>
    <t>Ho13</t>
  </si>
  <si>
    <t>Ho14</t>
  </si>
  <si>
    <t>Ho15</t>
  </si>
  <si>
    <t>Ho16</t>
  </si>
  <si>
    <t>Ho17</t>
  </si>
  <si>
    <t>Ho18</t>
  </si>
  <si>
    <t>Ho19</t>
  </si>
  <si>
    <t>Ho20</t>
  </si>
  <si>
    <t>Ho25</t>
  </si>
  <si>
    <t>Ho30</t>
  </si>
  <si>
    <t>Ho40</t>
  </si>
  <si>
    <t>Ho35</t>
  </si>
  <si>
    <t>Ho/400</t>
  </si>
  <si>
    <t>N/50000</t>
  </si>
  <si>
    <t>Ho4</t>
  </si>
  <si>
    <t>Ho5</t>
  </si>
  <si>
    <t>Ho6</t>
  </si>
  <si>
    <t>Ho7</t>
  </si>
  <si>
    <t>Ho8</t>
  </si>
  <si>
    <t>Ho9</t>
  </si>
  <si>
    <t>quadrillage des absisses</t>
  </si>
  <si>
    <t>quadrillage des ordonnées</t>
  </si>
  <si>
    <t>N50</t>
  </si>
  <si>
    <t>N100</t>
  </si>
  <si>
    <t>N150</t>
  </si>
  <si>
    <t>N200</t>
  </si>
  <si>
    <t>N250</t>
  </si>
  <si>
    <t>N300</t>
  </si>
  <si>
    <t>N350</t>
  </si>
  <si>
    <t>N400</t>
  </si>
  <si>
    <t>N450</t>
  </si>
  <si>
    <t>N500</t>
  </si>
  <si>
    <t>N600</t>
  </si>
  <si>
    <t>N700</t>
  </si>
  <si>
    <t>N800</t>
  </si>
  <si>
    <t>N900</t>
  </si>
  <si>
    <t>N1000</t>
  </si>
  <si>
    <t>N1500</t>
  </si>
  <si>
    <t>N2000</t>
  </si>
  <si>
    <t>N2500</t>
  </si>
  <si>
    <t>N3000</t>
  </si>
  <si>
    <t>N3500</t>
  </si>
  <si>
    <t>N4000</t>
  </si>
  <si>
    <t>N4500</t>
  </si>
  <si>
    <t>N5000</t>
  </si>
  <si>
    <t>Echelle absisses</t>
  </si>
  <si>
    <t>Ho31</t>
  </si>
  <si>
    <t>Ho32</t>
  </si>
  <si>
    <t>Ho33</t>
  </si>
  <si>
    <t>Ho34</t>
  </si>
  <si>
    <t>Ho36</t>
  </si>
  <si>
    <t>Ho37</t>
  </si>
  <si>
    <t>Ho38</t>
  </si>
  <si>
    <t>Ho39</t>
  </si>
  <si>
    <t>Ho21</t>
  </si>
  <si>
    <t>Ho22</t>
  </si>
  <si>
    <t>Ho23</t>
  </si>
  <si>
    <t>Ho24</t>
  </si>
  <si>
    <t>Ho26</t>
  </si>
  <si>
    <t>Ho27</t>
  </si>
  <si>
    <t>Ho28</t>
  </si>
  <si>
    <t>Ho29</t>
  </si>
  <si>
    <t>N1100</t>
  </si>
  <si>
    <t>N1200</t>
  </si>
  <si>
    <t>N1300</t>
  </si>
  <si>
    <t>N1400</t>
  </si>
  <si>
    <t>N1600</t>
  </si>
  <si>
    <t>N1700</t>
  </si>
  <si>
    <t>N1800</t>
  </si>
  <si>
    <t>N1900</t>
  </si>
  <si>
    <t>Plt1</t>
  </si>
  <si>
    <t>hauteur</t>
  </si>
  <si>
    <t>densité</t>
  </si>
  <si>
    <t xml:space="preserve">ou </t>
  </si>
  <si>
    <t>ou</t>
  </si>
  <si>
    <t>espacement moyen (m)</t>
  </si>
  <si>
    <t>densité de plantation</t>
  </si>
  <si>
    <t>espacement moyen (m) de plantation</t>
  </si>
  <si>
    <t>les cellules en jaunes sont à remplir</t>
  </si>
  <si>
    <t>lors d'une éclaircie, indiquez la densité avant puis après éclaircie pour la même hauteur</t>
  </si>
  <si>
    <t>les hauteurs peuvent si besoin être modifiées</t>
  </si>
  <si>
    <t>Mode d'emploi</t>
  </si>
  <si>
    <t>Pour toute question : Jérôme ROSA (CRPF) au 02 48 26 43 08 - 06 14 52 88 65</t>
  </si>
  <si>
    <t>ou jerome.rosa@crpf.fr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</si>
</sst>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" fontId="0" fillId="2" borderId="1" xfId="0" applyNumberFormat="1" applyFill="1" applyBorder="1"/>
    <xf numFmtId="0" fontId="0" fillId="2" borderId="1" xfId="0" applyFill="1" applyBorder="1"/>
    <xf numFmtId="1" fontId="2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8.0824088748019024E-2"/>
          <c:y val="4.9891540130151846E-2"/>
          <c:w val="0.83835182250396201"/>
          <c:h val="0.90997830802603041"/>
        </c:manualLayout>
      </c:layout>
      <c:scatterChart>
        <c:scatterStyle val="lineMarker"/>
        <c:varyColors val="0"/>
        <c:ser>
          <c:idx val="7"/>
          <c:order val="0"/>
          <c:tx>
            <c:v>20%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'S%'!$A$3:$A$6</c:f>
              <c:numCache>
                <c:formatCode>General</c:formatCode>
                <c:ptCount val="4"/>
                <c:pt idx="0">
                  <c:v>0.18995892141289811</c:v>
                </c:pt>
                <c:pt idx="1">
                  <c:v>8.495221224235612E-2</c:v>
                </c:pt>
                <c:pt idx="2">
                  <c:v>1.8995892141289814E-2</c:v>
                </c:pt>
              </c:numCache>
            </c:numRef>
          </c:xVal>
          <c:yVal>
            <c:numRef>
              <c:f>'S%'!$B$3:$B$6</c:f>
              <c:numCache>
                <c:formatCode>General</c:formatCode>
                <c:ptCount val="4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8"/>
          <c:order val="1"/>
          <c:tx>
            <c:v>30%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'S%'!$D$3:$D$5</c:f>
              <c:numCache>
                <c:formatCode>General</c:formatCode>
                <c:ptCount val="3"/>
                <c:pt idx="0">
                  <c:v>0.12663928094193211</c:v>
                </c:pt>
                <c:pt idx="1">
                  <c:v>5.6634808161570752E-2</c:v>
                </c:pt>
                <c:pt idx="2">
                  <c:v>1.2663928094193208E-2</c:v>
                </c:pt>
              </c:numCache>
            </c:numRef>
          </c:xVal>
          <c:yVal>
            <c:numRef>
              <c:f>'S%'!$E$3:$E$5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77"/>
          <c:order val="2"/>
          <c:tx>
            <c:v>50%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'S%'!$G$3:$G$5</c:f>
              <c:numCache>
                <c:formatCode>General</c:formatCode>
                <c:ptCount val="3"/>
                <c:pt idx="0">
                  <c:v>7.5983568565159254E-2</c:v>
                </c:pt>
                <c:pt idx="1">
                  <c:v>3.3980884896942454E-2</c:v>
                </c:pt>
                <c:pt idx="2">
                  <c:v>7.5983568565159256E-3</c:v>
                </c:pt>
              </c:numCache>
            </c:numRef>
          </c:xVal>
          <c:yVal>
            <c:numRef>
              <c:f>'S%'!$H$3:$H$5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78"/>
          <c:order val="3"/>
          <c:tx>
            <c:v>100%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'S%'!$J$3:$J$5</c:f>
              <c:numCache>
                <c:formatCode>General</c:formatCode>
                <c:ptCount val="3"/>
                <c:pt idx="0">
                  <c:v>3.7991784282579627E-2</c:v>
                </c:pt>
                <c:pt idx="1">
                  <c:v>1.6990442448471227E-2</c:v>
                </c:pt>
                <c:pt idx="2">
                  <c:v>3.7991784282579628E-3</c:v>
                </c:pt>
              </c:numCache>
            </c:numRef>
          </c:xVal>
          <c:yVal>
            <c:numRef>
              <c:f>'S%'!$K$3:$K$5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79"/>
          <c:order val="4"/>
          <c:tx>
            <c:v>15%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'S%'!$M$3:$M$5</c:f>
              <c:numCache>
                <c:formatCode>General</c:formatCode>
                <c:ptCount val="3"/>
                <c:pt idx="0">
                  <c:v>0.25327856188386422</c:v>
                </c:pt>
                <c:pt idx="1">
                  <c:v>0.1132696163231415</c:v>
                </c:pt>
                <c:pt idx="2">
                  <c:v>2.5327856188386417E-2</c:v>
                </c:pt>
              </c:numCache>
            </c:numRef>
          </c:xVal>
          <c:yVal>
            <c:numRef>
              <c:f>'S%'!$N$3:$N$5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80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'S%'!$AP$3:$AP$4</c:f>
              <c:numCache>
                <c:formatCode>General</c:formatCode>
                <c:ptCount val="2"/>
                <c:pt idx="0">
                  <c:v>7.2499999999999995E-2</c:v>
                </c:pt>
                <c:pt idx="1">
                  <c:v>7.2499999999999995E-2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1"/>
          <c:order val="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'S%'!$AO$3:$AO$4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2"/>
          <c:order val="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'S%'!$AN$3:$AN$4</c:f>
              <c:numCache>
                <c:formatCode>General</c:formatCode>
                <c:ptCount val="2"/>
                <c:pt idx="0">
                  <c:v>6.7500000000000004E-2</c:v>
                </c:pt>
                <c:pt idx="1">
                  <c:v>6.7500000000000004E-2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3"/>
          <c:order val="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'S%'!$AM$3:$AM$4</c:f>
              <c:numCache>
                <c:formatCode>General</c:formatCode>
                <c:ptCount val="2"/>
                <c:pt idx="0">
                  <c:v>6.5000000000000002E-2</c:v>
                </c:pt>
                <c:pt idx="1">
                  <c:v>6.5000000000000002E-2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4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'S%'!$BA$3:$BA$4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5"/>
          <c:order val="1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'S%'!$AZ$3:$AZ$4</c:f>
              <c:numCache>
                <c:formatCode>General</c:formatCode>
                <c:ptCount val="2"/>
                <c:pt idx="0">
                  <c:v>9.7500000000000003E-2</c:v>
                </c:pt>
                <c:pt idx="1">
                  <c:v>9.7500000000000003E-2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6"/>
          <c:order val="1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'S%'!$AY$3:$AY$4</c:f>
              <c:numCache>
                <c:formatCode>General</c:formatCode>
                <c:ptCount val="2"/>
                <c:pt idx="0">
                  <c:v>9.5000000000000001E-2</c:v>
                </c:pt>
                <c:pt idx="1">
                  <c:v>9.5000000000000001E-2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7"/>
          <c:order val="1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'S%'!$AX$3:$AX$4</c:f>
              <c:numCache>
                <c:formatCode>General</c:formatCode>
                <c:ptCount val="2"/>
                <c:pt idx="0">
                  <c:v>9.2499999999999999E-2</c:v>
                </c:pt>
                <c:pt idx="1">
                  <c:v>9.2499999999999999E-2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8"/>
          <c:order val="1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'S%'!$AW$3:$AW$4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89"/>
          <c:order val="1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'S%'!$AV$3:$AV$4</c:f>
              <c:numCache>
                <c:formatCode>General</c:formatCode>
                <c:ptCount val="2"/>
                <c:pt idx="0">
                  <c:v>8.7499999999999994E-2</c:v>
                </c:pt>
                <c:pt idx="1">
                  <c:v>8.7499999999999994E-2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0"/>
          <c:order val="1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'S%'!$AU$3:$AU$4</c:f>
              <c:numCache>
                <c:formatCode>General</c:formatCode>
                <c:ptCount val="2"/>
                <c:pt idx="0">
                  <c:v>8.5000000000000006E-2</c:v>
                </c:pt>
                <c:pt idx="1">
                  <c:v>8.5000000000000006E-2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1"/>
          <c:order val="1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'S%'!$AT$3:$AT$4</c:f>
              <c:numCache>
                <c:formatCode>General</c:formatCode>
                <c:ptCount val="2"/>
                <c:pt idx="0">
                  <c:v>8.2500000000000004E-2</c:v>
                </c:pt>
                <c:pt idx="1">
                  <c:v>8.2500000000000004E-2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2"/>
          <c:order val="1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'S%'!$AS$3:$AS$4</c:f>
              <c:numCache>
                <c:formatCode>General</c:formatCode>
                <c:ptCount val="2"/>
                <c:pt idx="0">
                  <c:v>0.08</c:v>
                </c:pt>
                <c:pt idx="1">
                  <c:v>0.08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3"/>
          <c:order val="1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'S%'!$AR$3:$AR$4</c:f>
              <c:numCache>
                <c:formatCode>General</c:formatCode>
                <c:ptCount val="2"/>
                <c:pt idx="0">
                  <c:v>7.7499999999999999E-2</c:v>
                </c:pt>
                <c:pt idx="1">
                  <c:v>7.7499999999999999E-2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4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'S%'!$AQ$3:$AQ$4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5"/>
          <c:order val="2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'S%'!$AL$3:$AL$4</c:f>
              <c:numCache>
                <c:formatCode>General</c:formatCode>
                <c:ptCount val="2"/>
                <c:pt idx="0">
                  <c:v>6.25E-2</c:v>
                </c:pt>
                <c:pt idx="1">
                  <c:v>6.25E-2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6"/>
          <c:order val="2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'S%'!$AK$3:$AK$4</c:f>
              <c:numCache>
                <c:formatCode>General</c:formatCod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7"/>
          <c:order val="2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'S%'!$AJ$3:$AJ$4</c:f>
              <c:numCache>
                <c:formatCode>General</c:formatCode>
                <c:ptCount val="2"/>
                <c:pt idx="0">
                  <c:v>5.7500000000000002E-2</c:v>
                </c:pt>
                <c:pt idx="1">
                  <c:v>5.7500000000000002E-2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8"/>
          <c:order val="2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'S%'!$AI$3:$AI$4</c:f>
              <c:numCache>
                <c:formatCode>General</c:formatCode>
                <c:ptCount val="2"/>
                <c:pt idx="0">
                  <c:v>5.5E-2</c:v>
                </c:pt>
                <c:pt idx="1">
                  <c:v>5.5E-2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9"/>
          <c:order val="2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'S%'!$AH$3:$AH$4</c:f>
              <c:numCache>
                <c:formatCode>General</c:formatCode>
                <c:ptCount val="2"/>
                <c:pt idx="0">
                  <c:v>5.2499999999999998E-2</c:v>
                </c:pt>
                <c:pt idx="1">
                  <c:v>5.2499999999999998E-2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0"/>
          <c:order val="2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'S%'!$AG$3:$AG$4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1"/>
          <c:order val="2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'S%'!$AF$3:$AF$4</c:f>
              <c:numCache>
                <c:formatCode>General</c:formatCode>
                <c:ptCount val="2"/>
                <c:pt idx="0">
                  <c:v>4.7500000000000001E-2</c:v>
                </c:pt>
                <c:pt idx="1">
                  <c:v>4.7500000000000001E-2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2"/>
          <c:order val="2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'S%'!$AE$3:$AE$4</c:f>
              <c:numCache>
                <c:formatCode>General</c:formatCode>
                <c:ptCount val="2"/>
                <c:pt idx="0">
                  <c:v>4.4999999999999998E-2</c:v>
                </c:pt>
                <c:pt idx="1">
                  <c:v>4.4999999999999998E-2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3"/>
          <c:order val="2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'S%'!$AD$3:$AD$4</c:f>
              <c:numCache>
                <c:formatCode>General</c:formatCode>
                <c:ptCount val="2"/>
                <c:pt idx="0">
                  <c:v>4.2500000000000003E-2</c:v>
                </c:pt>
                <c:pt idx="1">
                  <c:v>4.2500000000000003E-2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4"/>
          <c:order val="2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'S%'!$AC$3:$AC$4</c:f>
              <c:numCache>
                <c:formatCode>General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5"/>
          <c:order val="3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'S%'!$AB$3:$AB$4</c:f>
              <c:numCache>
                <c:formatCode>General</c:formatCode>
                <c:ptCount val="2"/>
                <c:pt idx="0">
                  <c:v>3.7499999999999999E-2</c:v>
                </c:pt>
                <c:pt idx="1">
                  <c:v>3.7499999999999999E-2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6"/>
          <c:order val="3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'S%'!$AA$3:$AA$4</c:f>
              <c:numCache>
                <c:formatCode>General</c:formatCode>
                <c:ptCount val="2"/>
                <c:pt idx="0">
                  <c:v>3.5000000000000003E-2</c:v>
                </c:pt>
                <c:pt idx="1">
                  <c:v>3.5000000000000003E-2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7"/>
          <c:order val="3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'S%'!$Z$3:$Z$4</c:f>
              <c:numCache>
                <c:formatCode>General</c:formatCode>
                <c:ptCount val="2"/>
                <c:pt idx="0">
                  <c:v>3.2500000000000001E-2</c:v>
                </c:pt>
                <c:pt idx="1">
                  <c:v>3.2500000000000001E-2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8"/>
          <c:order val="3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'S%'!$Y$3:$Y$4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9"/>
          <c:order val="3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'S%'!$V$3:$V$4</c:f>
              <c:numCache>
                <c:formatCode>General</c:formatCode>
                <c:ptCount val="2"/>
                <c:pt idx="0">
                  <c:v>2.2499999999999999E-2</c:v>
                </c:pt>
                <c:pt idx="1">
                  <c:v>2.2499999999999999E-2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0"/>
          <c:order val="3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'S%'!$U$3:$U$4</c:f>
              <c:numCache>
                <c:formatCode>General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1"/>
          <c:order val="3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'S%'!$Q$3:$Q$4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2"/>
          <c:order val="3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'S%'!$S$3:$S$4</c:f>
              <c:numCache>
                <c:formatCode>General</c:formatCode>
                <c:ptCount val="2"/>
                <c:pt idx="0">
                  <c:v>1.4999999999999999E-2</c:v>
                </c:pt>
                <c:pt idx="1">
                  <c:v>1.4999999999999999E-2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3"/>
          <c:order val="3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'S%'!$R$3:$R$4</c:f>
              <c:numCache>
                <c:formatCode>General</c:formatCode>
                <c:ptCount val="2"/>
                <c:pt idx="0">
                  <c:v>1.2500000000000001E-2</c:v>
                </c:pt>
                <c:pt idx="1">
                  <c:v>1.2500000000000001E-2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4"/>
          <c:order val="3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'S%'!$T$3:$T$4</c:f>
              <c:numCache>
                <c:formatCode>General</c:formatCode>
                <c:ptCount val="2"/>
                <c:pt idx="0">
                  <c:v>1.7500000000000002E-2</c:v>
                </c:pt>
                <c:pt idx="1">
                  <c:v>1.7500000000000002E-2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5"/>
          <c:order val="4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'S%'!$W$3:$W$4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6"/>
          <c:order val="4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'S%'!$X$3:$X$4</c:f>
              <c:numCache>
                <c:formatCode>General</c:formatCode>
                <c:ptCount val="2"/>
                <c:pt idx="0">
                  <c:v>2.75E-2</c:v>
                </c:pt>
                <c:pt idx="1">
                  <c:v>2.75E-2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7"/>
          <c:order val="4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'S%'!$AU$8:$AU$9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ser>
          <c:idx val="118"/>
          <c:order val="4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'S%'!$AT$8:$AT$9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yVal>
          <c:smooth val="0"/>
        </c:ser>
        <c:ser>
          <c:idx val="119"/>
          <c:order val="4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'S%'!$AS$8:$AS$9</c:f>
              <c:numCache>
                <c:formatCode>General</c:formatCode>
                <c:ptCount val="2"/>
                <c:pt idx="0">
                  <c:v>0.08</c:v>
                </c:pt>
                <c:pt idx="1">
                  <c:v>0.08</c:v>
                </c:pt>
              </c:numCache>
            </c:numRef>
          </c:yVal>
          <c:smooth val="0"/>
        </c:ser>
        <c:ser>
          <c:idx val="120"/>
          <c:order val="4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'S%'!$AR$8:$AR$9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yVal>
          <c:smooth val="0"/>
        </c:ser>
        <c:ser>
          <c:idx val="121"/>
          <c:order val="4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'S%'!$AQ$8:$AQ$9</c:f>
              <c:numCache>
                <c:formatCode>General</c:formatCod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yVal>
          <c:smooth val="0"/>
        </c:ser>
        <c:ser>
          <c:idx val="122"/>
          <c:order val="4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'S%'!$AP$8:$AP$9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123"/>
          <c:order val="4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'S%'!$AO$8:$AO$9</c:f>
              <c:numCache>
                <c:formatCode>General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</c:ser>
        <c:ser>
          <c:idx val="124"/>
          <c:order val="4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'S%'!$AN$8:$AN$9</c:f>
              <c:numCache>
                <c:formatCode>General</c:formatCode>
                <c:ptCount val="2"/>
                <c:pt idx="0">
                  <c:v>3.7999999999999999E-2</c:v>
                </c:pt>
                <c:pt idx="1">
                  <c:v>3.7999999999999999E-2</c:v>
                </c:pt>
              </c:numCache>
            </c:numRef>
          </c:yVal>
          <c:smooth val="0"/>
        </c:ser>
        <c:ser>
          <c:idx val="125"/>
          <c:order val="5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'S%'!$AM$8:$AM$9</c:f>
              <c:numCache>
                <c:formatCode>General</c:formatCode>
                <c:ptCount val="2"/>
                <c:pt idx="0">
                  <c:v>3.5999999999999997E-2</c:v>
                </c:pt>
                <c:pt idx="1">
                  <c:v>3.5999999999999997E-2</c:v>
                </c:pt>
              </c:numCache>
            </c:numRef>
          </c:yVal>
          <c:smooth val="0"/>
        </c:ser>
        <c:ser>
          <c:idx val="126"/>
          <c:order val="5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'S%'!$AL$8:$AL$9</c:f>
              <c:numCache>
                <c:formatCode>General</c:formatCode>
                <c:ptCount val="2"/>
                <c:pt idx="0">
                  <c:v>3.4000000000000002E-2</c:v>
                </c:pt>
                <c:pt idx="1">
                  <c:v>3.4000000000000002E-2</c:v>
                </c:pt>
              </c:numCache>
            </c:numRef>
          </c:yVal>
          <c:smooth val="0"/>
        </c:ser>
        <c:ser>
          <c:idx val="127"/>
          <c:order val="5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'S%'!$AK$8:$AK$9</c:f>
              <c:numCache>
                <c:formatCode>General</c:formatCode>
                <c:ptCount val="2"/>
                <c:pt idx="0">
                  <c:v>3.2000000000000001E-2</c:v>
                </c:pt>
                <c:pt idx="1">
                  <c:v>3.2000000000000001E-2</c:v>
                </c:pt>
              </c:numCache>
            </c:numRef>
          </c:yVal>
          <c:smooth val="0"/>
        </c:ser>
        <c:ser>
          <c:idx val="128"/>
          <c:order val="5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'S%'!$AJ$8:$AJ$9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129"/>
          <c:order val="5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'S%'!$AI$8:$AI$9</c:f>
              <c:numCache>
                <c:formatCode>General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30"/>
          <c:order val="5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'S%'!$AH$8:$AH$9</c:f>
              <c:numCache>
                <c:formatCode>General</c:formatCode>
                <c:ptCount val="2"/>
                <c:pt idx="0">
                  <c:v>2.5999999999999999E-2</c:v>
                </c:pt>
                <c:pt idx="1">
                  <c:v>2.5999999999999999E-2</c:v>
                </c:pt>
              </c:numCache>
            </c:numRef>
          </c:yVal>
          <c:smooth val="0"/>
        </c:ser>
        <c:ser>
          <c:idx val="131"/>
          <c:order val="5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'S%'!$AG$8:$AG$9</c:f>
              <c:numCache>
                <c:formatCode>General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32"/>
          <c:order val="5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'S%'!$AF$8:$AF$9</c:f>
              <c:numCache>
                <c:formatCode>General</c:formatCode>
                <c:ptCount val="2"/>
                <c:pt idx="0">
                  <c:v>2.1999999999999999E-2</c:v>
                </c:pt>
                <c:pt idx="1">
                  <c:v>2.1999999999999999E-2</c:v>
                </c:pt>
              </c:numCache>
            </c:numRef>
          </c:yVal>
          <c:smooth val="0"/>
        </c:ser>
        <c:ser>
          <c:idx val="133"/>
          <c:order val="5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'S%'!$AE$8:$AE$9</c:f>
              <c:numCache>
                <c:formatCode>General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34"/>
          <c:order val="5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'S%'!$AD$8:$AD$9</c:f>
              <c:numCache>
                <c:formatCode>General</c:formatCode>
                <c:ptCount val="2"/>
                <c:pt idx="0">
                  <c:v>1.7999999999999999E-2</c:v>
                </c:pt>
                <c:pt idx="1">
                  <c:v>1.7999999999999999E-2</c:v>
                </c:pt>
              </c:numCache>
            </c:numRef>
          </c:yVal>
          <c:smooth val="0"/>
        </c:ser>
        <c:ser>
          <c:idx val="135"/>
          <c:order val="6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'S%'!$AC$8:$AC$9</c:f>
              <c:numCache>
                <c:formatCode>General</c:formatCode>
                <c:ptCount val="2"/>
                <c:pt idx="0">
                  <c:v>1.6E-2</c:v>
                </c:pt>
                <c:pt idx="1">
                  <c:v>1.6E-2</c:v>
                </c:pt>
              </c:numCache>
            </c:numRef>
          </c:yVal>
          <c:smooth val="0"/>
        </c:ser>
        <c:ser>
          <c:idx val="136"/>
          <c:order val="6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'S%'!$AB$8:$AB$9</c:f>
              <c:numCache>
                <c:formatCode>General</c:formatCode>
                <c:ptCount val="2"/>
                <c:pt idx="0">
                  <c:v>1.4E-2</c:v>
                </c:pt>
                <c:pt idx="1">
                  <c:v>1.4E-2</c:v>
                </c:pt>
              </c:numCache>
            </c:numRef>
          </c:yVal>
          <c:smooth val="0"/>
        </c:ser>
        <c:ser>
          <c:idx val="137"/>
          <c:order val="6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'S%'!$AA$8:$AA$9</c:f>
              <c:numCache>
                <c:formatCode>General</c:formatCode>
                <c:ptCount val="2"/>
                <c:pt idx="0">
                  <c:v>1.2E-2</c:v>
                </c:pt>
                <c:pt idx="1">
                  <c:v>1.2E-2</c:v>
                </c:pt>
              </c:numCache>
            </c:numRef>
          </c:yVal>
          <c:smooth val="0"/>
        </c:ser>
        <c:ser>
          <c:idx val="138"/>
          <c:order val="6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'S%'!$Z$8:$Z$9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39"/>
          <c:order val="6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'S%'!$Y$8:$Y$9</c:f>
              <c:numCache>
                <c:formatCode>General</c:formatCode>
                <c:ptCount val="2"/>
                <c:pt idx="0">
                  <c:v>8.9999999999999993E-3</c:v>
                </c:pt>
                <c:pt idx="1">
                  <c:v>8.9999999999999993E-3</c:v>
                </c:pt>
              </c:numCache>
            </c:numRef>
          </c:yVal>
          <c:smooth val="0"/>
        </c:ser>
        <c:ser>
          <c:idx val="140"/>
          <c:order val="6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'S%'!$X$8:$X$9</c:f>
              <c:numCache>
                <c:formatCode>General</c:formatCode>
                <c:ptCount val="2"/>
                <c:pt idx="0">
                  <c:v>8.0000000000000002E-3</c:v>
                </c:pt>
                <c:pt idx="1">
                  <c:v>8.0000000000000002E-3</c:v>
                </c:pt>
              </c:numCache>
            </c:numRef>
          </c:yVal>
          <c:smooth val="0"/>
        </c:ser>
        <c:ser>
          <c:idx val="141"/>
          <c:order val="6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'S%'!$W$8:$W$9</c:f>
              <c:numCache>
                <c:formatCode>General</c:formatCode>
                <c:ptCount val="2"/>
                <c:pt idx="0">
                  <c:v>7.0000000000000001E-3</c:v>
                </c:pt>
                <c:pt idx="1">
                  <c:v>7.0000000000000001E-3</c:v>
                </c:pt>
              </c:numCache>
            </c:numRef>
          </c:yVal>
          <c:smooth val="0"/>
        </c:ser>
        <c:ser>
          <c:idx val="142"/>
          <c:order val="6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'S%'!$V$8:$V$9</c:f>
              <c:numCache>
                <c:formatCode>General</c:formatCode>
                <c:ptCount val="2"/>
                <c:pt idx="0">
                  <c:v>6.0000000000000001E-3</c:v>
                </c:pt>
                <c:pt idx="1">
                  <c:v>6.0000000000000001E-3</c:v>
                </c:pt>
              </c:numCache>
            </c:numRef>
          </c:yVal>
          <c:smooth val="0"/>
        </c:ser>
        <c:ser>
          <c:idx val="143"/>
          <c:order val="6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'S%'!$U$8:$U$9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5.0000000000000001E-3</c:v>
                </c:pt>
              </c:numCache>
            </c:numRef>
          </c:yVal>
          <c:smooth val="0"/>
        </c:ser>
        <c:ser>
          <c:idx val="144"/>
          <c:order val="6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'S%'!$T$8:$T$9</c:f>
              <c:numCache>
                <c:formatCode>General</c:formatCode>
                <c:ptCount val="2"/>
                <c:pt idx="0">
                  <c:v>4.0000000000000001E-3</c:v>
                </c:pt>
                <c:pt idx="1">
                  <c:v>4.0000000000000001E-3</c:v>
                </c:pt>
              </c:numCache>
            </c:numRef>
          </c:yVal>
          <c:smooth val="0"/>
        </c:ser>
        <c:ser>
          <c:idx val="145"/>
          <c:order val="7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'S%'!$S$8:$S$9</c:f>
              <c:numCache>
                <c:formatCode>General</c:formatCode>
                <c:ptCount val="2"/>
                <c:pt idx="0">
                  <c:v>3.0000000000000001E-3</c:v>
                </c:pt>
                <c:pt idx="1">
                  <c:v>3.0000000000000001E-3</c:v>
                </c:pt>
              </c:numCache>
            </c:numRef>
          </c:yVal>
          <c:smooth val="0"/>
        </c:ser>
        <c:ser>
          <c:idx val="146"/>
          <c:order val="7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'S%'!$R$8:$R$9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yVal>
          <c:smooth val="0"/>
        </c:ser>
        <c:ser>
          <c:idx val="147"/>
          <c:order val="7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'S%'!$Q$8:$Q$9</c:f>
              <c:numCache>
                <c:formatCode>General</c:formatCode>
                <c:ptCount val="2"/>
                <c:pt idx="0">
                  <c:v>1E-3</c:v>
                </c:pt>
                <c:pt idx="1">
                  <c:v>1E-3</c:v>
                </c:pt>
              </c:numCache>
            </c:numRef>
          </c:yVal>
          <c:smooth val="0"/>
        </c:ser>
        <c:ser>
          <c:idx val="148"/>
          <c:order val="73"/>
          <c:tx>
            <c:v>25%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'S%'!$A$19:$A$21</c:f>
              <c:numCache>
                <c:formatCode>General</c:formatCode>
                <c:ptCount val="3"/>
                <c:pt idx="0">
                  <c:v>0.15196713713031851</c:v>
                </c:pt>
                <c:pt idx="1">
                  <c:v>6.7961769793884907E-2</c:v>
                </c:pt>
                <c:pt idx="2">
                  <c:v>1.5196713713031851E-2</c:v>
                </c:pt>
              </c:numCache>
            </c:numRef>
          </c:xVal>
          <c:yVal>
            <c:numRef>
              <c:f>'S%'!$B$19:$B$21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149"/>
          <c:order val="74"/>
          <c:tx>
            <c:strRef>
              <c:f>'S%'!$A$26</c:f>
              <c:strCache>
                <c:ptCount val="1"/>
                <c:pt idx="0">
                  <c:v>Plt1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'S%'!$C$28:$C$33</c:f>
              <c:numCache>
                <c:formatCode>General</c:formatCode>
                <c:ptCount val="6"/>
                <c:pt idx="0">
                  <c:v>2.5000000000000001E-4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3.2500000000000001E-2</c:v>
                </c:pt>
                <c:pt idx="5">
                  <c:v>3.2500000000000001E-2</c:v>
                </c:pt>
              </c:numCache>
            </c:numRef>
          </c:xVal>
          <c:yVal>
            <c:numRef>
              <c:f>'S%'!$D$28:$D$33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75"/>
          <c:tx>
            <c:v>20%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'S%'!$A$3:$A$6</c:f>
              <c:numCache>
                <c:formatCode>General</c:formatCode>
                <c:ptCount val="4"/>
                <c:pt idx="0">
                  <c:v>0.18995892141289811</c:v>
                </c:pt>
                <c:pt idx="1">
                  <c:v>8.495221224235612E-2</c:v>
                </c:pt>
                <c:pt idx="2">
                  <c:v>1.8995892141289814E-2</c:v>
                </c:pt>
              </c:numCache>
            </c:numRef>
          </c:xVal>
          <c:yVal>
            <c:numRef>
              <c:f>'S%'!$B$3:$B$6</c:f>
              <c:numCache>
                <c:formatCode>General</c:formatCode>
                <c:ptCount val="4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1"/>
          <c:order val="76"/>
          <c:tx>
            <c:v>30%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'S%'!$D$3:$D$5</c:f>
              <c:numCache>
                <c:formatCode>General</c:formatCode>
                <c:ptCount val="3"/>
                <c:pt idx="0">
                  <c:v>0.12663928094193211</c:v>
                </c:pt>
                <c:pt idx="1">
                  <c:v>5.6634808161570752E-2</c:v>
                </c:pt>
                <c:pt idx="2">
                  <c:v>1.2663928094193208E-2</c:v>
                </c:pt>
              </c:numCache>
            </c:numRef>
          </c:xVal>
          <c:yVal>
            <c:numRef>
              <c:f>'S%'!$E$3:$E$5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2"/>
          <c:order val="77"/>
          <c:tx>
            <c:v>50%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'S%'!$G$3:$G$5</c:f>
              <c:numCache>
                <c:formatCode>General</c:formatCode>
                <c:ptCount val="3"/>
                <c:pt idx="0">
                  <c:v>7.5983568565159254E-2</c:v>
                </c:pt>
                <c:pt idx="1">
                  <c:v>3.3980884896942454E-2</c:v>
                </c:pt>
                <c:pt idx="2">
                  <c:v>7.5983568565159256E-3</c:v>
                </c:pt>
              </c:numCache>
            </c:numRef>
          </c:xVal>
          <c:yVal>
            <c:numRef>
              <c:f>'S%'!$H$3:$H$5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3"/>
          <c:order val="78"/>
          <c:tx>
            <c:v>100%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'S%'!$J$3:$J$5</c:f>
              <c:numCache>
                <c:formatCode>General</c:formatCode>
                <c:ptCount val="3"/>
                <c:pt idx="0">
                  <c:v>3.7991784282579627E-2</c:v>
                </c:pt>
                <c:pt idx="1">
                  <c:v>1.6990442448471227E-2</c:v>
                </c:pt>
                <c:pt idx="2">
                  <c:v>3.7991784282579628E-3</c:v>
                </c:pt>
              </c:numCache>
            </c:numRef>
          </c:xVal>
          <c:yVal>
            <c:numRef>
              <c:f>'S%'!$K$3:$K$5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4"/>
          <c:order val="79"/>
          <c:tx>
            <c:v>15%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'S%'!$M$3:$M$5</c:f>
              <c:numCache>
                <c:formatCode>General</c:formatCode>
                <c:ptCount val="3"/>
                <c:pt idx="0">
                  <c:v>0.25327856188386422</c:v>
                </c:pt>
                <c:pt idx="1">
                  <c:v>0.1132696163231415</c:v>
                </c:pt>
                <c:pt idx="2">
                  <c:v>2.5327856188386417E-2</c:v>
                </c:pt>
              </c:numCache>
            </c:numRef>
          </c:xVal>
          <c:yVal>
            <c:numRef>
              <c:f>'S%'!$N$3:$N$5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29"/>
          <c:order val="8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'S%'!$AP$3:$AP$4</c:f>
              <c:numCache>
                <c:formatCode>General</c:formatCode>
                <c:ptCount val="2"/>
                <c:pt idx="0">
                  <c:v>7.2499999999999995E-2</c:v>
                </c:pt>
                <c:pt idx="1">
                  <c:v>7.2499999999999995E-2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8"/>
          <c:order val="8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'S%'!$AO$3:$AO$4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7"/>
          <c:order val="8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'S%'!$AN$3:$AN$4</c:f>
              <c:numCache>
                <c:formatCode>General</c:formatCode>
                <c:ptCount val="2"/>
                <c:pt idx="0">
                  <c:v>6.7500000000000004E-2</c:v>
                </c:pt>
                <c:pt idx="1">
                  <c:v>6.7500000000000004E-2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6"/>
          <c:order val="8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'S%'!$AM$3:$AM$4</c:f>
              <c:numCache>
                <c:formatCode>General</c:formatCode>
                <c:ptCount val="2"/>
                <c:pt idx="0">
                  <c:v>6.5000000000000002E-2</c:v>
                </c:pt>
                <c:pt idx="1">
                  <c:v>6.5000000000000002E-2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8"/>
          <c:order val="8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'S%'!$BA$3:$BA$4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7"/>
          <c:order val="8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'S%'!$AZ$3:$AZ$4</c:f>
              <c:numCache>
                <c:formatCode>General</c:formatCode>
                <c:ptCount val="2"/>
                <c:pt idx="0">
                  <c:v>9.7500000000000003E-2</c:v>
                </c:pt>
                <c:pt idx="1">
                  <c:v>9.7500000000000003E-2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6"/>
          <c:order val="8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'S%'!$AY$3:$AY$4</c:f>
              <c:numCache>
                <c:formatCode>General</c:formatCode>
                <c:ptCount val="2"/>
                <c:pt idx="0">
                  <c:v>9.5000000000000001E-2</c:v>
                </c:pt>
                <c:pt idx="1">
                  <c:v>9.5000000000000001E-2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5"/>
          <c:order val="8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'S%'!$AX$3:$AX$4</c:f>
              <c:numCache>
                <c:formatCode>General</c:formatCode>
                <c:ptCount val="2"/>
                <c:pt idx="0">
                  <c:v>9.2499999999999999E-2</c:v>
                </c:pt>
                <c:pt idx="1">
                  <c:v>9.2499999999999999E-2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4"/>
          <c:order val="8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'S%'!$AW$3:$AW$4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3"/>
          <c:order val="8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'S%'!$AV$3:$AV$4</c:f>
              <c:numCache>
                <c:formatCode>General</c:formatCode>
                <c:ptCount val="2"/>
                <c:pt idx="0">
                  <c:v>8.7499999999999994E-2</c:v>
                </c:pt>
                <c:pt idx="1">
                  <c:v>8.7499999999999994E-2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2"/>
          <c:order val="9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'S%'!$AU$3:$AU$4</c:f>
              <c:numCache>
                <c:formatCode>General</c:formatCode>
                <c:ptCount val="2"/>
                <c:pt idx="0">
                  <c:v>8.5000000000000006E-2</c:v>
                </c:pt>
                <c:pt idx="1">
                  <c:v>8.5000000000000006E-2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1"/>
          <c:order val="9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'S%'!$AT$3:$AT$4</c:f>
              <c:numCache>
                <c:formatCode>General</c:formatCode>
                <c:ptCount val="2"/>
                <c:pt idx="0">
                  <c:v>8.2500000000000004E-2</c:v>
                </c:pt>
                <c:pt idx="1">
                  <c:v>8.2500000000000004E-2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60"/>
          <c:order val="9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'S%'!$AS$3:$AS$4</c:f>
              <c:numCache>
                <c:formatCode>General</c:formatCode>
                <c:ptCount val="2"/>
                <c:pt idx="0">
                  <c:v>0.08</c:v>
                </c:pt>
                <c:pt idx="1">
                  <c:v>0.08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9"/>
          <c:order val="9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'S%'!$AR$3:$AR$4</c:f>
              <c:numCache>
                <c:formatCode>General</c:formatCode>
                <c:ptCount val="2"/>
                <c:pt idx="0">
                  <c:v>7.7499999999999999E-2</c:v>
                </c:pt>
                <c:pt idx="1">
                  <c:v>7.7499999999999999E-2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8"/>
          <c:order val="9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'S%'!$AQ$3:$AQ$4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7"/>
          <c:order val="9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'S%'!$AL$3:$AL$4</c:f>
              <c:numCache>
                <c:formatCode>General</c:formatCode>
                <c:ptCount val="2"/>
                <c:pt idx="0">
                  <c:v>6.25E-2</c:v>
                </c:pt>
                <c:pt idx="1">
                  <c:v>6.25E-2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6"/>
          <c:order val="9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'S%'!$AK$3:$AK$4</c:f>
              <c:numCache>
                <c:formatCode>General</c:formatCod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5"/>
          <c:order val="9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'S%'!$AJ$3:$AJ$4</c:f>
              <c:numCache>
                <c:formatCode>General</c:formatCode>
                <c:ptCount val="2"/>
                <c:pt idx="0">
                  <c:v>5.7500000000000002E-2</c:v>
                </c:pt>
                <c:pt idx="1">
                  <c:v>5.7500000000000002E-2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4"/>
          <c:order val="9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'S%'!$AI$3:$AI$4</c:f>
              <c:numCache>
                <c:formatCode>General</c:formatCode>
                <c:ptCount val="2"/>
                <c:pt idx="0">
                  <c:v>5.5E-2</c:v>
                </c:pt>
                <c:pt idx="1">
                  <c:v>5.5E-2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3"/>
          <c:order val="9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'S%'!$AH$3:$AH$4</c:f>
              <c:numCache>
                <c:formatCode>General</c:formatCode>
                <c:ptCount val="2"/>
                <c:pt idx="0">
                  <c:v>5.2499999999999998E-2</c:v>
                </c:pt>
                <c:pt idx="1">
                  <c:v>5.2499999999999998E-2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5"/>
          <c:order val="10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'S%'!$AG$3:$AG$4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4"/>
          <c:order val="10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'S%'!$AF$3:$AF$4</c:f>
              <c:numCache>
                <c:formatCode>General</c:formatCode>
                <c:ptCount val="2"/>
                <c:pt idx="0">
                  <c:v>4.7500000000000001E-2</c:v>
                </c:pt>
                <c:pt idx="1">
                  <c:v>4.7500000000000001E-2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3"/>
          <c:order val="10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'S%'!$AE$3:$AE$4</c:f>
              <c:numCache>
                <c:formatCode>General</c:formatCode>
                <c:ptCount val="2"/>
                <c:pt idx="0">
                  <c:v>4.4999999999999998E-2</c:v>
                </c:pt>
                <c:pt idx="1">
                  <c:v>4.4999999999999998E-2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2"/>
          <c:order val="10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'S%'!$AD$3:$AD$4</c:f>
              <c:numCache>
                <c:formatCode>General</c:formatCode>
                <c:ptCount val="2"/>
                <c:pt idx="0">
                  <c:v>4.2500000000000003E-2</c:v>
                </c:pt>
                <c:pt idx="1">
                  <c:v>4.2500000000000003E-2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1"/>
          <c:order val="10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'S%'!$AC$3:$AC$4</c:f>
              <c:numCache>
                <c:formatCode>General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20"/>
          <c:order val="10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'S%'!$AB$3:$AB$4</c:f>
              <c:numCache>
                <c:formatCode>General</c:formatCode>
                <c:ptCount val="2"/>
                <c:pt idx="0">
                  <c:v>3.7499999999999999E-2</c:v>
                </c:pt>
                <c:pt idx="1">
                  <c:v>3.7499999999999999E-2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9"/>
          <c:order val="10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'S%'!$AA$3:$AA$4</c:f>
              <c:numCache>
                <c:formatCode>General</c:formatCode>
                <c:ptCount val="2"/>
                <c:pt idx="0">
                  <c:v>3.5000000000000003E-2</c:v>
                </c:pt>
                <c:pt idx="1">
                  <c:v>3.5000000000000003E-2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8"/>
          <c:order val="10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'S%'!$Z$3:$Z$4</c:f>
              <c:numCache>
                <c:formatCode>General</c:formatCode>
                <c:ptCount val="2"/>
                <c:pt idx="0">
                  <c:v>3.2500000000000001E-2</c:v>
                </c:pt>
                <c:pt idx="1">
                  <c:v>3.2500000000000001E-2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7"/>
          <c:order val="10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'S%'!$Y$3:$Y$4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6"/>
          <c:order val="10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'S%'!$V$3:$V$4</c:f>
              <c:numCache>
                <c:formatCode>General</c:formatCode>
                <c:ptCount val="2"/>
                <c:pt idx="0">
                  <c:v>2.2499999999999999E-2</c:v>
                </c:pt>
                <c:pt idx="1">
                  <c:v>2.2499999999999999E-2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5"/>
          <c:order val="11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'S%'!$U$3:$U$4</c:f>
              <c:numCache>
                <c:formatCode>General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4"/>
          <c:order val="1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'S%'!$Q$3:$Q$4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3"/>
          <c:order val="11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'S%'!$S$3:$S$4</c:f>
              <c:numCache>
                <c:formatCode>General</c:formatCode>
                <c:ptCount val="2"/>
                <c:pt idx="0">
                  <c:v>1.4999999999999999E-2</c:v>
                </c:pt>
                <c:pt idx="1">
                  <c:v>1.4999999999999999E-2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2"/>
          <c:order val="1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'S%'!$R$3:$R$4</c:f>
              <c:numCache>
                <c:formatCode>General</c:formatCode>
                <c:ptCount val="2"/>
                <c:pt idx="0">
                  <c:v>1.2500000000000001E-2</c:v>
                </c:pt>
                <c:pt idx="1">
                  <c:v>1.2500000000000001E-2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1"/>
          <c:order val="11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'S%'!$T$3:$T$4</c:f>
              <c:numCache>
                <c:formatCode>General</c:formatCode>
                <c:ptCount val="2"/>
                <c:pt idx="0">
                  <c:v>1.7500000000000002E-2</c:v>
                </c:pt>
                <c:pt idx="1">
                  <c:v>1.7500000000000002E-2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10"/>
          <c:order val="11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'S%'!$W$3:$W$4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9"/>
          <c:order val="11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'S%'!$X$3:$X$4</c:f>
              <c:numCache>
                <c:formatCode>General</c:formatCode>
                <c:ptCount val="2"/>
                <c:pt idx="0">
                  <c:v>2.75E-2</c:v>
                </c:pt>
                <c:pt idx="1">
                  <c:v>2.75E-2</c:v>
                </c:pt>
              </c:numCache>
            </c:numRef>
          </c:xVal>
          <c:yVal>
            <c:numRef>
              <c:f>'S%'!$P$3:$P$4</c:f>
              <c:numCache>
                <c:formatCode>General</c:formatCode>
                <c:ptCount val="2"/>
                <c:pt idx="0">
                  <c:v>0.1</c:v>
                </c:pt>
                <c:pt idx="1">
                  <c:v>1E-3</c:v>
                </c:pt>
              </c:numCache>
            </c:numRef>
          </c:yVal>
          <c:smooth val="0"/>
        </c:ser>
        <c:ser>
          <c:idx val="52"/>
          <c:order val="11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'S%'!$AU$8:$AU$9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ser>
          <c:idx val="51"/>
          <c:order val="11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'S%'!$AT$8:$AT$9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yVal>
          <c:smooth val="0"/>
        </c:ser>
        <c:ser>
          <c:idx val="50"/>
          <c:order val="1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'S%'!$AS$8:$AS$9</c:f>
              <c:numCache>
                <c:formatCode>General</c:formatCode>
                <c:ptCount val="2"/>
                <c:pt idx="0">
                  <c:v>0.08</c:v>
                </c:pt>
                <c:pt idx="1">
                  <c:v>0.08</c:v>
                </c:pt>
              </c:numCache>
            </c:numRef>
          </c:yVal>
          <c:smooth val="0"/>
        </c:ser>
        <c:ser>
          <c:idx val="49"/>
          <c:order val="12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'S%'!$AR$8:$AR$9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yVal>
          <c:smooth val="0"/>
        </c:ser>
        <c:ser>
          <c:idx val="48"/>
          <c:order val="12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'S%'!$AQ$8:$AQ$9</c:f>
              <c:numCache>
                <c:formatCode>General</c:formatCod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yVal>
          <c:smooth val="0"/>
        </c:ser>
        <c:ser>
          <c:idx val="47"/>
          <c:order val="12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'S%'!$AP$8:$AP$9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46"/>
          <c:order val="12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'S%'!$AO$8:$AO$9</c:f>
              <c:numCache>
                <c:formatCode>General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</c:ser>
        <c:ser>
          <c:idx val="45"/>
          <c:order val="12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'S%'!$AN$8:$AN$9</c:f>
              <c:numCache>
                <c:formatCode>General</c:formatCode>
                <c:ptCount val="2"/>
                <c:pt idx="0">
                  <c:v>3.7999999999999999E-2</c:v>
                </c:pt>
                <c:pt idx="1">
                  <c:v>3.7999999999999999E-2</c:v>
                </c:pt>
              </c:numCache>
            </c:numRef>
          </c:yVal>
          <c:smooth val="0"/>
        </c:ser>
        <c:ser>
          <c:idx val="76"/>
          <c:order val="12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'S%'!$AM$8:$AM$9</c:f>
              <c:numCache>
                <c:formatCode>General</c:formatCode>
                <c:ptCount val="2"/>
                <c:pt idx="0">
                  <c:v>3.5999999999999997E-2</c:v>
                </c:pt>
                <c:pt idx="1">
                  <c:v>3.5999999999999997E-2</c:v>
                </c:pt>
              </c:numCache>
            </c:numRef>
          </c:yVal>
          <c:smooth val="0"/>
        </c:ser>
        <c:ser>
          <c:idx val="75"/>
          <c:order val="12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'S%'!$AL$8:$AL$9</c:f>
              <c:numCache>
                <c:formatCode>General</c:formatCode>
                <c:ptCount val="2"/>
                <c:pt idx="0">
                  <c:v>3.4000000000000002E-2</c:v>
                </c:pt>
                <c:pt idx="1">
                  <c:v>3.4000000000000002E-2</c:v>
                </c:pt>
              </c:numCache>
            </c:numRef>
          </c:yVal>
          <c:smooth val="0"/>
        </c:ser>
        <c:ser>
          <c:idx val="74"/>
          <c:order val="12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'S%'!$AK$8:$AK$9</c:f>
              <c:numCache>
                <c:formatCode>General</c:formatCode>
                <c:ptCount val="2"/>
                <c:pt idx="0">
                  <c:v>3.2000000000000001E-2</c:v>
                </c:pt>
                <c:pt idx="1">
                  <c:v>3.2000000000000001E-2</c:v>
                </c:pt>
              </c:numCache>
            </c:numRef>
          </c:yVal>
          <c:smooth val="0"/>
        </c:ser>
        <c:ser>
          <c:idx val="73"/>
          <c:order val="12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'S%'!$AJ$8:$AJ$9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72"/>
          <c:order val="12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'S%'!$AI$8:$AI$9</c:f>
              <c:numCache>
                <c:formatCode>General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71"/>
          <c:order val="13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'S%'!$AH$8:$AH$9</c:f>
              <c:numCache>
                <c:formatCode>General</c:formatCode>
                <c:ptCount val="2"/>
                <c:pt idx="0">
                  <c:v>2.5999999999999999E-2</c:v>
                </c:pt>
                <c:pt idx="1">
                  <c:v>2.5999999999999999E-2</c:v>
                </c:pt>
              </c:numCache>
            </c:numRef>
          </c:yVal>
          <c:smooth val="0"/>
        </c:ser>
        <c:ser>
          <c:idx val="70"/>
          <c:order val="13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'S%'!$AG$8:$AG$9</c:f>
              <c:numCache>
                <c:formatCode>General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69"/>
          <c:order val="13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'S%'!$AF$8:$AF$9</c:f>
              <c:numCache>
                <c:formatCode>General</c:formatCode>
                <c:ptCount val="2"/>
                <c:pt idx="0">
                  <c:v>2.1999999999999999E-2</c:v>
                </c:pt>
                <c:pt idx="1">
                  <c:v>2.1999999999999999E-2</c:v>
                </c:pt>
              </c:numCache>
            </c:numRef>
          </c:yVal>
          <c:smooth val="0"/>
        </c:ser>
        <c:ser>
          <c:idx val="44"/>
          <c:order val="13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'S%'!$AE$8:$AE$9</c:f>
              <c:numCache>
                <c:formatCode>General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43"/>
          <c:order val="13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'S%'!$AD$8:$AD$9</c:f>
              <c:numCache>
                <c:formatCode>General</c:formatCode>
                <c:ptCount val="2"/>
                <c:pt idx="0">
                  <c:v>1.7999999999999999E-2</c:v>
                </c:pt>
                <c:pt idx="1">
                  <c:v>1.7999999999999999E-2</c:v>
                </c:pt>
              </c:numCache>
            </c:numRef>
          </c:yVal>
          <c:smooth val="0"/>
        </c:ser>
        <c:ser>
          <c:idx val="42"/>
          <c:order val="13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'S%'!$AC$8:$AC$9</c:f>
              <c:numCache>
                <c:formatCode>General</c:formatCode>
                <c:ptCount val="2"/>
                <c:pt idx="0">
                  <c:v>1.6E-2</c:v>
                </c:pt>
                <c:pt idx="1">
                  <c:v>1.6E-2</c:v>
                </c:pt>
              </c:numCache>
            </c:numRef>
          </c:yVal>
          <c:smooth val="0"/>
        </c:ser>
        <c:ser>
          <c:idx val="41"/>
          <c:order val="136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'S%'!$AB$8:$AB$9</c:f>
              <c:numCache>
                <c:formatCode>General</c:formatCode>
                <c:ptCount val="2"/>
                <c:pt idx="0">
                  <c:v>1.4E-2</c:v>
                </c:pt>
                <c:pt idx="1">
                  <c:v>1.4E-2</c:v>
                </c:pt>
              </c:numCache>
            </c:numRef>
          </c:yVal>
          <c:smooth val="0"/>
        </c:ser>
        <c:ser>
          <c:idx val="40"/>
          <c:order val="13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'S%'!$AA$8:$AA$9</c:f>
              <c:numCache>
                <c:formatCode>General</c:formatCode>
                <c:ptCount val="2"/>
                <c:pt idx="0">
                  <c:v>1.2E-2</c:v>
                </c:pt>
                <c:pt idx="1">
                  <c:v>1.2E-2</c:v>
                </c:pt>
              </c:numCache>
            </c:numRef>
          </c:yVal>
          <c:smooth val="0"/>
        </c:ser>
        <c:ser>
          <c:idx val="39"/>
          <c:order val="13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'S%'!$Z$8:$Z$9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38"/>
          <c:order val="13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'S%'!$Y$8:$Y$9</c:f>
              <c:numCache>
                <c:formatCode>General</c:formatCode>
                <c:ptCount val="2"/>
                <c:pt idx="0">
                  <c:v>8.9999999999999993E-3</c:v>
                </c:pt>
                <c:pt idx="1">
                  <c:v>8.9999999999999993E-3</c:v>
                </c:pt>
              </c:numCache>
            </c:numRef>
          </c:yVal>
          <c:smooth val="0"/>
        </c:ser>
        <c:ser>
          <c:idx val="37"/>
          <c:order val="14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'S%'!$X$8:$X$9</c:f>
              <c:numCache>
                <c:formatCode>General</c:formatCode>
                <c:ptCount val="2"/>
                <c:pt idx="0">
                  <c:v>8.0000000000000002E-3</c:v>
                </c:pt>
                <c:pt idx="1">
                  <c:v>8.0000000000000002E-3</c:v>
                </c:pt>
              </c:numCache>
            </c:numRef>
          </c:yVal>
          <c:smooth val="0"/>
        </c:ser>
        <c:ser>
          <c:idx val="36"/>
          <c:order val="14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'S%'!$W$8:$W$9</c:f>
              <c:numCache>
                <c:formatCode>General</c:formatCode>
                <c:ptCount val="2"/>
                <c:pt idx="0">
                  <c:v>7.0000000000000001E-3</c:v>
                </c:pt>
                <c:pt idx="1">
                  <c:v>7.0000000000000001E-3</c:v>
                </c:pt>
              </c:numCache>
            </c:numRef>
          </c:yVal>
          <c:smooth val="0"/>
        </c:ser>
        <c:ser>
          <c:idx val="35"/>
          <c:order val="142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'S%'!$V$8:$V$9</c:f>
              <c:numCache>
                <c:formatCode>General</c:formatCode>
                <c:ptCount val="2"/>
                <c:pt idx="0">
                  <c:v>6.0000000000000001E-3</c:v>
                </c:pt>
                <c:pt idx="1">
                  <c:v>6.0000000000000001E-3</c:v>
                </c:pt>
              </c:numCache>
            </c:numRef>
          </c:yVal>
          <c:smooth val="0"/>
        </c:ser>
        <c:ser>
          <c:idx val="34"/>
          <c:order val="14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'S%'!$U$8:$U$9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5.0000000000000001E-3</c:v>
                </c:pt>
              </c:numCache>
            </c:numRef>
          </c:yVal>
          <c:smooth val="0"/>
        </c:ser>
        <c:ser>
          <c:idx val="33"/>
          <c:order val="144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'S%'!$T$8:$T$9</c:f>
              <c:numCache>
                <c:formatCode>General</c:formatCode>
                <c:ptCount val="2"/>
                <c:pt idx="0">
                  <c:v>4.0000000000000001E-3</c:v>
                </c:pt>
                <c:pt idx="1">
                  <c:v>4.0000000000000001E-3</c:v>
                </c:pt>
              </c:numCache>
            </c:numRef>
          </c:yVal>
          <c:smooth val="0"/>
        </c:ser>
        <c:ser>
          <c:idx val="32"/>
          <c:order val="145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'S%'!$S$8:$S$9</c:f>
              <c:numCache>
                <c:formatCode>General</c:formatCode>
                <c:ptCount val="2"/>
                <c:pt idx="0">
                  <c:v>3.0000000000000001E-3</c:v>
                </c:pt>
                <c:pt idx="1">
                  <c:v>3.0000000000000001E-3</c:v>
                </c:pt>
              </c:numCache>
            </c:numRef>
          </c:yVal>
          <c:smooth val="0"/>
        </c:ser>
        <c:ser>
          <c:idx val="31"/>
          <c:order val="14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'S%'!$R$8:$R$9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yVal>
          <c:smooth val="0"/>
        </c:ser>
        <c:ser>
          <c:idx val="30"/>
          <c:order val="14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'S%'!$P$8:$P$9</c:f>
              <c:numCache>
                <c:formatCode>General</c:formatCode>
                <c:ptCount val="2"/>
                <c:pt idx="0">
                  <c:v>1E-3</c:v>
                </c:pt>
                <c:pt idx="1">
                  <c:v>0.1</c:v>
                </c:pt>
              </c:numCache>
            </c:numRef>
          </c:xVal>
          <c:yVal>
            <c:numRef>
              <c:f>'S%'!$Q$8:$Q$9</c:f>
              <c:numCache>
                <c:formatCode>General</c:formatCode>
                <c:ptCount val="2"/>
                <c:pt idx="0">
                  <c:v>1E-3</c:v>
                </c:pt>
                <c:pt idx="1">
                  <c:v>1E-3</c:v>
                </c:pt>
              </c:numCache>
            </c:numRef>
          </c:yVal>
          <c:smooth val="0"/>
        </c:ser>
        <c:ser>
          <c:idx val="5"/>
          <c:order val="148"/>
          <c:tx>
            <c:v>25%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'S%'!$A$19:$A$21</c:f>
              <c:numCache>
                <c:formatCode>General</c:formatCode>
                <c:ptCount val="3"/>
                <c:pt idx="0">
                  <c:v>0.15196713713031851</c:v>
                </c:pt>
                <c:pt idx="1">
                  <c:v>6.7961769793884907E-2</c:v>
                </c:pt>
                <c:pt idx="2">
                  <c:v>1.5196713713031851E-2</c:v>
                </c:pt>
              </c:numCache>
            </c:numRef>
          </c:xVal>
          <c:yVal>
            <c:numRef>
              <c:f>'S%'!$B$19:$B$21</c:f>
              <c:numCache>
                <c:formatCode>General</c:formatCode>
                <c:ptCount val="3"/>
                <c:pt idx="0">
                  <c:v>1E-3</c:v>
                </c:pt>
                <c:pt idx="1">
                  <c:v>5.0000000000000001E-3</c:v>
                </c:pt>
                <c:pt idx="2">
                  <c:v>0.1</c:v>
                </c:pt>
              </c:numCache>
            </c:numRef>
          </c:yVal>
          <c:smooth val="0"/>
        </c:ser>
        <c:ser>
          <c:idx val="6"/>
          <c:order val="149"/>
          <c:tx>
            <c:strRef>
              <c:f>'S%'!$A$26</c:f>
              <c:strCache>
                <c:ptCount val="1"/>
                <c:pt idx="0">
                  <c:v>Plt1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'S%'!$C$28:$C$40</c:f>
              <c:numCache>
                <c:formatCode>General</c:formatCode>
                <c:ptCount val="13"/>
                <c:pt idx="0">
                  <c:v>2.5000000000000001E-4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3.2500000000000001E-2</c:v>
                </c:pt>
                <c:pt idx="5">
                  <c:v>3.2500000000000001E-2</c:v>
                </c:pt>
                <c:pt idx="6">
                  <c:v>0.04</c:v>
                </c:pt>
                <c:pt idx="7">
                  <c:v>0.04</c:v>
                </c:pt>
                <c:pt idx="8">
                  <c:v>4.7500000000000001E-2</c:v>
                </c:pt>
                <c:pt idx="9">
                  <c:v>4.7500000000000001E-2</c:v>
                </c:pt>
                <c:pt idx="10">
                  <c:v>5.7500000000000002E-2</c:v>
                </c:pt>
                <c:pt idx="11">
                  <c:v>5.7500000000000002E-2</c:v>
                </c:pt>
                <c:pt idx="12">
                  <c:v>6.25E-2</c:v>
                </c:pt>
              </c:numCache>
            </c:numRef>
          </c:xVal>
          <c:yVal>
            <c:numRef>
              <c:f>'S%'!$D$28:$D$40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11168"/>
        <c:axId val="389511560"/>
      </c:scatterChart>
      <c:valAx>
        <c:axId val="389511168"/>
        <c:scaling>
          <c:logBase val="10"/>
          <c:orientation val="minMax"/>
          <c:max val="0.1"/>
          <c:min val="0.01"/>
        </c:scaling>
        <c:delete val="1"/>
        <c:axPos val="b"/>
        <c:numFmt formatCode="General" sourceLinked="1"/>
        <c:majorTickMark val="out"/>
        <c:minorTickMark val="none"/>
        <c:tickLblPos val="nextTo"/>
        <c:crossAx val="389511560"/>
        <c:crosses val="autoZero"/>
        <c:crossBetween val="midCat"/>
      </c:valAx>
      <c:valAx>
        <c:axId val="389511560"/>
        <c:scaling>
          <c:logBase val="10"/>
          <c:orientation val="minMax"/>
          <c:max val="0.1"/>
        </c:scaling>
        <c:delete val="1"/>
        <c:axPos val="l"/>
        <c:numFmt formatCode="General" sourceLinked="1"/>
        <c:majorTickMark val="out"/>
        <c:minorTickMark val="none"/>
        <c:tickLblPos val="nextTo"/>
        <c:crossAx val="389511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/>
  </sheetViews>
  <sheetProtection algorithmName="SHA-512" hashValue="6hTJ5XnDogcLA8fH/qCLd/vmHytE8qiFR5HHEVSA7yH1LSFxyb1YwEmQj4mvRbISr3g11bcbJyarghlNy+943Q==" saltValue="M3ZfPgI2OLlUv6mKZHTyVQ==" spinCount="100000" content="1" objects="1"/>
  <pageMargins left="0.25" right="0.25" top="0.75" bottom="0.75" header="0.3" footer="0.3"/>
  <pageSetup paperSize="9" orientation="portrait" r:id="rId1"/>
  <headerFooter alignWithMargins="0">
    <oddHeader>&amp;CFacteur d'espacement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95250</xdr:rowOff>
    </xdr:from>
    <xdr:to>
      <xdr:col>10</xdr:col>
      <xdr:colOff>240030</xdr:colOff>
      <xdr:row>18</xdr:row>
      <xdr:rowOff>137160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95250"/>
          <a:ext cx="3078480" cy="3642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91350" cy="92106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0.0125</cdr:y>
    </cdr:from>
    <cdr:to>
      <cdr:x>0.29375</cdr:x>
      <cdr:y>0.029</cdr:y>
    </cdr:to>
    <cdr:sp macro="" textlink="">
      <cdr:nvSpPr>
        <cdr:cNvPr id="100355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9776"/>
          <a:ext cx="1765518" cy="144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de tiges/ha</a:t>
          </a:r>
        </a:p>
      </cdr:txBody>
    </cdr:sp>
  </cdr:relSizeAnchor>
  <cdr:relSizeAnchor xmlns:cdr="http://schemas.openxmlformats.org/drawingml/2006/chartDrawing">
    <cdr:from>
      <cdr:x>0.59125</cdr:x>
      <cdr:y>0.20275</cdr:y>
    </cdr:from>
    <cdr:to>
      <cdr:x>0.64825</cdr:x>
      <cdr:y>0.2255</cdr:y>
    </cdr:to>
    <cdr:sp macro="" textlink="">
      <cdr:nvSpPr>
        <cdr:cNvPr id="100356" name="AutoShap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3575" y="1780561"/>
          <a:ext cx="342586" cy="199791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15%</a:t>
          </a:r>
        </a:p>
      </cdr:txBody>
    </cdr:sp>
  </cdr:relSizeAnchor>
  <cdr:relSizeAnchor xmlns:cdr="http://schemas.openxmlformats.org/drawingml/2006/chartDrawing">
    <cdr:from>
      <cdr:x>0.41175</cdr:x>
      <cdr:y>0.2855</cdr:y>
    </cdr:from>
    <cdr:to>
      <cdr:x>0.46875</cdr:x>
      <cdr:y>0.309</cdr:y>
    </cdr:to>
    <cdr:sp macro="" textlink="">
      <cdr:nvSpPr>
        <cdr:cNvPr id="100357" name="AutoShap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4731" y="2507275"/>
          <a:ext cx="342585" cy="206378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0.52075</cdr:x>
      <cdr:y>0.238</cdr:y>
    </cdr:from>
    <cdr:to>
      <cdr:x>0.57775</cdr:x>
      <cdr:y>0.2635</cdr:y>
    </cdr:to>
    <cdr:sp macro="" textlink="">
      <cdr:nvSpPr>
        <cdr:cNvPr id="100358" name="AutoShap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851" y="2090128"/>
          <a:ext cx="342585" cy="223942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</a:p>
      </cdr:txBody>
    </cdr:sp>
  </cdr:relSizeAnchor>
  <cdr:relSizeAnchor xmlns:cdr="http://schemas.openxmlformats.org/drawingml/2006/chartDrawing">
    <cdr:from>
      <cdr:x>0.28775</cdr:x>
      <cdr:y>0.35</cdr:y>
    </cdr:from>
    <cdr:to>
      <cdr:x>0.34475</cdr:x>
      <cdr:y>0.3745</cdr:y>
    </cdr:to>
    <cdr:sp macro="" textlink="">
      <cdr:nvSpPr>
        <cdr:cNvPr id="10035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9457" y="3073718"/>
          <a:ext cx="342585" cy="215160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0.1335</cdr:x>
      <cdr:y>0.45825</cdr:y>
    </cdr:from>
    <cdr:to>
      <cdr:x>0.1905</cdr:x>
      <cdr:y>0.481</cdr:y>
    </cdr:to>
    <cdr:sp macro="" textlink="">
      <cdr:nvSpPr>
        <cdr:cNvPr id="10036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2372" y="4024374"/>
          <a:ext cx="342585" cy="199792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0.92225</cdr:x>
      <cdr:y>0.31</cdr:y>
    </cdr:from>
    <cdr:to>
      <cdr:x>1</cdr:x>
      <cdr:y>0.33925</cdr:y>
    </cdr:to>
    <cdr:sp macro="" textlink="">
      <cdr:nvSpPr>
        <cdr:cNvPr id="100371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5981" y="2722436"/>
          <a:ext cx="467299" cy="256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intensité d'éclaircie en %</a:t>
          </a:r>
        </a:p>
      </cdr:txBody>
    </cdr:sp>
  </cdr:relSizeAnchor>
  <cdr:relSizeAnchor xmlns:cdr="http://schemas.openxmlformats.org/drawingml/2006/chartDrawing">
    <cdr:from>
      <cdr:x>0.9515</cdr:x>
      <cdr:y>0.34375</cdr:y>
    </cdr:from>
    <cdr:to>
      <cdr:x>0.969</cdr:x>
      <cdr:y>0.583</cdr:y>
    </cdr:to>
    <cdr:grpSp>
      <cdr:nvGrpSpPr>
        <cdr:cNvPr id="100370" name="Group 104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652270" y="3166170"/>
          <a:ext cx="122348" cy="2203654"/>
          <a:chOff x="5623998" y="3229599"/>
          <a:chExt cx="105347" cy="2096714"/>
        </a:xfrm>
      </cdr:grpSpPr>
      <cdr:sp macro="" textlink="">
        <cdr:nvSpPr>
          <cdr:cNvPr id="100361" name="Line 103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76671" y="3233990"/>
            <a:ext cx="1505" cy="209012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2" name="Line 103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623998" y="3229599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3" name="Line 103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3848733"/>
            <a:ext cx="105347" cy="439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4" name="Line 103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623998" y="3405240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5" name="Line 103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4114390"/>
            <a:ext cx="105347" cy="21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6" name="Line 103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5324118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7" name="Line 1039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4428349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8" name="Line 1040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4814759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00369" name="Line 1041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623998" y="3624791"/>
            <a:ext cx="105347" cy="21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</cdr:grpSp>
  </cdr:relSizeAnchor>
  <cdr:relSizeAnchor xmlns:cdr="http://schemas.openxmlformats.org/drawingml/2006/chartDrawing">
    <cdr:from>
      <cdr:x>0.968</cdr:x>
      <cdr:y>0.33825</cdr:y>
    </cdr:from>
    <cdr:to>
      <cdr:x>0.99975</cdr:x>
      <cdr:y>0.5895</cdr:y>
    </cdr:to>
    <cdr:grpSp>
      <cdr:nvGrpSpPr>
        <cdr:cNvPr id="100459" name="Group 113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767627" y="3115511"/>
          <a:ext cx="221975" cy="2314182"/>
          <a:chOff x="5828671" y="2972724"/>
          <a:chExt cx="189624" cy="2204294"/>
        </a:xfrm>
      </cdr:grpSpPr>
      <cdr:sp macro="" textlink="">
        <cdr:nvSpPr>
          <cdr:cNvPr id="100372" name="Text Box 10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2972724"/>
            <a:ext cx="142971" cy="1075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cdr:txBody>
      </cdr:sp>
      <cdr:sp macro="" textlink="">
        <cdr:nvSpPr>
          <cdr:cNvPr id="100373" name="Text Box 104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143974"/>
            <a:ext cx="189624" cy="10318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cdr:txBody>
      </cdr:sp>
      <cdr:sp macro="" textlink="">
        <cdr:nvSpPr>
          <cdr:cNvPr id="100374" name="Text Box 104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367916"/>
            <a:ext cx="147485" cy="1383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cdr:txBody>
      </cdr:sp>
      <cdr:sp macro="" textlink="">
        <cdr:nvSpPr>
          <cdr:cNvPr id="100375" name="Text Box 104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596249"/>
            <a:ext cx="118891" cy="1514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cdr:txBody>
      </cdr:sp>
      <cdr:sp macro="" textlink="">
        <cdr:nvSpPr>
          <cdr:cNvPr id="100376" name="Text Box 104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848733"/>
            <a:ext cx="147485" cy="12734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cdr:txBody>
      </cdr:sp>
      <cdr:sp macro="" textlink="">
        <cdr:nvSpPr>
          <cdr:cNvPr id="100377" name="Text Box 104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4171474"/>
            <a:ext cx="189624" cy="1383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cdr:txBody>
      </cdr:sp>
      <cdr:sp macro="" textlink="">
        <cdr:nvSpPr>
          <cdr:cNvPr id="100378" name="Text Box 105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4553493"/>
            <a:ext cx="182099" cy="14709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cdr:txBody>
      </cdr:sp>
      <cdr:sp macro="" textlink="">
        <cdr:nvSpPr>
          <cdr:cNvPr id="100379" name="Text Box 105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5062852"/>
            <a:ext cx="147485" cy="1141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</a:t>
            </a:r>
          </a:p>
        </cdr:txBody>
      </cdr:sp>
    </cdr:grpSp>
  </cdr:relSizeAnchor>
  <cdr:relSizeAnchor xmlns:cdr="http://schemas.openxmlformats.org/drawingml/2006/chartDrawing">
    <cdr:from>
      <cdr:x>0.764</cdr:x>
      <cdr:y>0.98175</cdr:y>
    </cdr:from>
    <cdr:to>
      <cdr:x>0.93525</cdr:x>
      <cdr:y>0.99525</cdr:y>
    </cdr:to>
    <cdr:sp macro="" textlink="">
      <cdr:nvSpPr>
        <cdr:cNvPr id="100410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850" y="8621778"/>
          <a:ext cx="1029260" cy="118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hauteur dominante Ho (en m)</a:t>
          </a:r>
        </a:p>
      </cdr:txBody>
    </cdr:sp>
  </cdr:relSizeAnchor>
  <cdr:relSizeAnchor xmlns:cdr="http://schemas.openxmlformats.org/drawingml/2006/chartDrawing">
    <cdr:from>
      <cdr:x>0.07325</cdr:x>
      <cdr:y>0.962</cdr:y>
    </cdr:from>
    <cdr:to>
      <cdr:x>0.9355</cdr:x>
      <cdr:y>0.98475</cdr:y>
    </cdr:to>
    <cdr:grpSp>
      <cdr:nvGrpSpPr>
        <cdr:cNvPr id="100412" name="Group 108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2116" y="8860669"/>
          <a:ext cx="6028292" cy="209543"/>
          <a:chOff x="437940" y="8448332"/>
          <a:chExt cx="5196593" cy="199792"/>
        </a:xfrm>
      </cdr:grpSpPr>
      <cdr:grpSp>
        <cdr:nvGrpSpPr>
          <cdr:cNvPr id="100396" name="Group 106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7940" y="8448332"/>
            <a:ext cx="3309386" cy="199792"/>
            <a:chOff x="437940" y="8448332"/>
            <a:chExt cx="3309386" cy="199792"/>
          </a:xfrm>
        </cdr:grpSpPr>
        <cdr:sp macro="" textlink="">
          <cdr:nvSpPr>
            <cdr:cNvPr id="100382" name="Text Box 1054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437940" y="8448332"/>
              <a:ext cx="109862" cy="1185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cdr:txBody>
        </cdr:sp>
        <cdr:sp macro="" textlink="">
          <cdr:nvSpPr>
            <cdr:cNvPr id="100383" name="Text Box 1055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930059" y="8448332"/>
              <a:ext cx="191129" cy="12953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cdr:txBody>
        </cdr:sp>
        <cdr:sp macro="" textlink="">
          <cdr:nvSpPr>
            <cdr:cNvPr id="100384" name="Text Box 1056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1330376" y="8448332"/>
              <a:ext cx="237782" cy="900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cdr:txBody>
        </cdr:sp>
        <cdr:sp macro="" textlink="">
          <cdr:nvSpPr>
            <cdr:cNvPr id="100385" name="Text Box 1057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1662970" y="8448332"/>
              <a:ext cx="213703" cy="15368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cdr:txBody>
        </cdr:sp>
        <cdr:sp macro="" textlink="">
          <cdr:nvSpPr>
            <cdr:cNvPr id="100386" name="Text Box 1058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1988039" y="8448332"/>
              <a:ext cx="215208" cy="18222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cdr:txBody>
        </cdr:sp>
        <cdr:sp macro="" textlink="">
          <cdr:nvSpPr>
            <cdr:cNvPr id="100387" name="Text Box 1059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225821" y="8448332"/>
              <a:ext cx="206178" cy="900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cdr:txBody>
        </cdr:sp>
        <cdr:sp macro="" textlink="">
          <cdr:nvSpPr>
            <cdr:cNvPr id="100388" name="Text Box 1060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454573" y="8448332"/>
              <a:ext cx="129426" cy="17125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cdr:txBody>
        </cdr:sp>
        <cdr:sp macro="" textlink="">
          <cdr:nvSpPr>
            <cdr:cNvPr id="100389" name="Text Box 1061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641187" y="8448332"/>
              <a:ext cx="132436" cy="19979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cdr:txBody>
        </cdr:sp>
        <cdr:sp macro="" textlink="">
          <cdr:nvSpPr>
            <cdr:cNvPr id="100390" name="Text Box 1062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835326" y="8448332"/>
              <a:ext cx="153505" cy="1185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cdr:txBody>
        </cdr:sp>
        <cdr:sp macro="" textlink="">
          <cdr:nvSpPr>
            <cdr:cNvPr id="100391" name="Text Box 1063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021940" y="8448332"/>
              <a:ext cx="147485" cy="1185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cdr:txBody>
        </cdr:sp>
        <cdr:sp macro="" textlink="">
          <cdr:nvSpPr>
            <cdr:cNvPr id="100392" name="Text Box 1064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188989" y="8448332"/>
              <a:ext cx="114376" cy="14270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cdr:txBody>
        </cdr:sp>
        <cdr:sp macro="" textlink="">
          <cdr:nvSpPr>
            <cdr:cNvPr id="100393" name="Text Box 1065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327444" y="8448332"/>
              <a:ext cx="123406" cy="14709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cdr:txBody>
        </cdr:sp>
        <cdr:sp macro="" textlink="">
          <cdr:nvSpPr>
            <cdr:cNvPr id="100394" name="Text Box 1066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479444" y="8448332"/>
              <a:ext cx="118891" cy="18222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cdr:txBody>
        </cdr:sp>
        <cdr:sp macro="" textlink="">
          <cdr:nvSpPr>
            <cdr:cNvPr id="100395" name="Text Box 1067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598335" y="8448332"/>
              <a:ext cx="148991" cy="15588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cdr:txBody>
        </cdr:sp>
      </cdr:grpSp>
      <cdr:sp macro="" textlink="">
        <cdr:nvSpPr>
          <cdr:cNvPr id="100402" name="Text Box 107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21741" y="8448332"/>
            <a:ext cx="124911" cy="14709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</a:t>
            </a:r>
          </a:p>
        </cdr:txBody>
      </cdr:sp>
      <cdr:sp macro="" textlink="">
        <cdr:nvSpPr>
          <cdr:cNvPr id="100403" name="Text Box 107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846652" y="8448332"/>
            <a:ext cx="204673" cy="900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</a:p>
        </cdr:txBody>
      </cdr:sp>
      <cdr:sp macro="" textlink="">
        <cdr:nvSpPr>
          <cdr:cNvPr id="100404" name="Text Box 107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965543" y="8448332"/>
            <a:ext cx="129426" cy="1712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cdr:txBody>
      </cdr:sp>
      <cdr:sp macro="" textlink="">
        <cdr:nvSpPr>
          <cdr:cNvPr id="100405" name="Text Box 107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466692" y="8448332"/>
            <a:ext cx="133940" cy="1997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</a:t>
            </a:r>
          </a:p>
        </cdr:txBody>
      </cdr:sp>
      <cdr:sp macro="" textlink="">
        <cdr:nvSpPr>
          <cdr:cNvPr id="100406" name="Text Box 10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47444" y="8448332"/>
            <a:ext cx="152000" cy="11855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cdr:txBody>
      </cdr:sp>
      <cdr:sp macro="" textlink="">
        <cdr:nvSpPr>
          <cdr:cNvPr id="100407" name="Text Box 10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210137" y="8448332"/>
            <a:ext cx="147485" cy="11855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35</a:t>
            </a:r>
          </a:p>
        </cdr:txBody>
      </cdr:sp>
      <cdr:sp macro="" textlink="">
        <cdr:nvSpPr>
          <cdr:cNvPr id="100411" name="Text Box 108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485543" y="8448332"/>
            <a:ext cx="148990" cy="1558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cdr:txBody>
      </cdr:sp>
    </cdr:grpSp>
  </cdr:relSizeAnchor>
  <cdr:relSizeAnchor xmlns:cdr="http://schemas.openxmlformats.org/drawingml/2006/chartDrawing">
    <cdr:from>
      <cdr:x>0.01525</cdr:x>
      <cdr:y>0.0435</cdr:y>
    </cdr:from>
    <cdr:to>
      <cdr:x>0.0775</cdr:x>
      <cdr:y>0.9695</cdr:y>
    </cdr:to>
    <cdr:grpSp>
      <cdr:nvGrpSpPr>
        <cdr:cNvPr id="100458" name="Group 1130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06618" y="400664"/>
          <a:ext cx="435212" cy="8529085"/>
          <a:chOff x="91802" y="390801"/>
          <a:chExt cx="371723" cy="8125592"/>
        </a:xfrm>
      </cdr:grpSpPr>
      <cdr:sp macro="" textlink="">
        <cdr:nvSpPr>
          <cdr:cNvPr id="100415" name="Text Box 108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0396" y="390801"/>
            <a:ext cx="343129" cy="1141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5000</a:t>
            </a:r>
          </a:p>
        </cdr:txBody>
      </cdr:sp>
      <cdr:sp macro="" textlink="">
        <cdr:nvSpPr>
          <cdr:cNvPr id="100436" name="Text Box 110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5010" y="570833"/>
            <a:ext cx="308515" cy="1492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4500</a:t>
            </a:r>
          </a:p>
        </cdr:txBody>
      </cdr:sp>
      <cdr:sp macro="" textlink="">
        <cdr:nvSpPr>
          <cdr:cNvPr id="100437" name="Text Box 110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0931" y="770625"/>
            <a:ext cx="332594" cy="1602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4000</a:t>
            </a:r>
          </a:p>
        </cdr:txBody>
      </cdr:sp>
      <cdr:sp macro="" textlink="">
        <cdr:nvSpPr>
          <cdr:cNvPr id="100438" name="Text Box 11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4040" y="994567"/>
            <a:ext cx="299485" cy="20418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3500</a:t>
            </a:r>
          </a:p>
        </cdr:txBody>
      </cdr:sp>
      <cdr:sp macro="" textlink="">
        <cdr:nvSpPr>
          <cdr:cNvPr id="100439" name="Text Box 11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6317" y="1258029"/>
            <a:ext cx="367208" cy="1756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3000</a:t>
            </a:r>
          </a:p>
        </cdr:txBody>
      </cdr:sp>
      <cdr:sp macro="" textlink="">
        <cdr:nvSpPr>
          <cdr:cNvPr id="100440" name="Text Box 111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0396" y="1580769"/>
            <a:ext cx="343129" cy="1536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2500</a:t>
            </a:r>
          </a:p>
        </cdr:txBody>
      </cdr:sp>
      <cdr:sp macro="" textlink="">
        <cdr:nvSpPr>
          <cdr:cNvPr id="100441" name="Text Box 11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584" y="1980352"/>
            <a:ext cx="285941" cy="22833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</a:t>
            </a:r>
          </a:p>
        </cdr:txBody>
      </cdr:sp>
      <cdr:sp macro="" textlink="">
        <cdr:nvSpPr>
          <cdr:cNvPr id="100442" name="Text Box 111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2476538"/>
            <a:ext cx="320555" cy="24150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1500</a:t>
            </a:r>
          </a:p>
        </cdr:txBody>
      </cdr:sp>
      <cdr:sp macro="" textlink="">
        <cdr:nvSpPr>
          <cdr:cNvPr id="100443" name="Text Box 11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1366" y="3185689"/>
            <a:ext cx="352159" cy="1668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1000</a:t>
            </a:r>
          </a:p>
        </cdr:txBody>
      </cdr:sp>
      <cdr:sp macro="" textlink="">
        <cdr:nvSpPr>
          <cdr:cNvPr id="100444" name="Text Box 111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802" y="3361330"/>
            <a:ext cx="371723" cy="17344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900</a:t>
            </a:r>
          </a:p>
        </cdr:txBody>
      </cdr:sp>
      <cdr:sp macro="" textlink="">
        <cdr:nvSpPr>
          <cdr:cNvPr id="100445" name="Text Box 11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3563317"/>
            <a:ext cx="320555" cy="1514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800</a:t>
            </a:r>
          </a:p>
        </cdr:txBody>
      </cdr:sp>
      <cdr:sp macro="" textlink="">
        <cdr:nvSpPr>
          <cdr:cNvPr id="100446" name="Text Box 111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6614" y="3809214"/>
            <a:ext cx="276911" cy="1910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700</a:t>
            </a:r>
          </a:p>
        </cdr:txBody>
      </cdr:sp>
      <cdr:sp macro="" textlink="">
        <cdr:nvSpPr>
          <cdr:cNvPr id="100447" name="Text Box 11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5010" y="4061698"/>
            <a:ext cx="308515" cy="1954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600</a:t>
            </a:r>
          </a:p>
        </cdr:txBody>
      </cdr:sp>
      <cdr:sp macro="" textlink="">
        <cdr:nvSpPr>
          <cdr:cNvPr id="100448" name="Text Box 112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9861" y="4395416"/>
            <a:ext cx="353664" cy="1910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500</a:t>
            </a:r>
          </a:p>
        </cdr:txBody>
      </cdr:sp>
      <cdr:sp macro="" textlink="">
        <cdr:nvSpPr>
          <cdr:cNvPr id="100449" name="Text Box 11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4571057"/>
            <a:ext cx="320555" cy="1514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450</a:t>
            </a:r>
          </a:p>
        </cdr:txBody>
      </cdr:sp>
      <cdr:sp macro="" textlink="">
        <cdr:nvSpPr>
          <cdr:cNvPr id="100450" name="Text Box 112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4475" y="4766458"/>
            <a:ext cx="319050" cy="1954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400</a:t>
            </a:r>
          </a:p>
        </cdr:txBody>
      </cdr:sp>
      <cdr:sp macro="" textlink="">
        <cdr:nvSpPr>
          <cdr:cNvPr id="100451" name="Text Box 112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9861" y="5001377"/>
            <a:ext cx="353664" cy="2151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350</a:t>
            </a:r>
          </a:p>
        </cdr:txBody>
      </cdr:sp>
      <cdr:sp macro="" textlink="">
        <cdr:nvSpPr>
          <cdr:cNvPr id="100452" name="Text Box 112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584" y="5291185"/>
            <a:ext cx="285941" cy="1668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300</a:t>
            </a:r>
          </a:p>
        </cdr:txBody>
      </cdr:sp>
      <cdr:sp macro="" textlink="">
        <cdr:nvSpPr>
          <cdr:cNvPr id="100453" name="Text Box 112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5591970"/>
            <a:ext cx="320555" cy="1800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250</a:t>
            </a:r>
          </a:p>
        </cdr:txBody>
      </cdr:sp>
      <cdr:sp macro="" textlink="">
        <cdr:nvSpPr>
          <cdr:cNvPr id="100454" name="Text Box 112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6614" y="5976185"/>
            <a:ext cx="276911" cy="1383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</a:t>
            </a:r>
          </a:p>
        </cdr:txBody>
      </cdr:sp>
      <cdr:sp macro="" textlink="">
        <cdr:nvSpPr>
          <cdr:cNvPr id="100455" name="Text Box 112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584" y="6467980"/>
            <a:ext cx="285941" cy="1514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150</a:t>
            </a:r>
          </a:p>
        </cdr:txBody>
      </cdr:sp>
      <cdr:sp macro="" textlink="">
        <cdr:nvSpPr>
          <cdr:cNvPr id="100456" name="Text Box 112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19723" y="7181521"/>
            <a:ext cx="243802" cy="1383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</a:t>
            </a:r>
          </a:p>
        </cdr:txBody>
      </cdr:sp>
      <cdr:sp macro="" textlink="">
        <cdr:nvSpPr>
          <cdr:cNvPr id="100457" name="Text Box 112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4337" y="8371489"/>
            <a:ext cx="209188" cy="1449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cdr:txBody>
      </cdr:sp>
    </cdr:grpSp>
  </cdr:relSizeAnchor>
  <cdr:relSizeAnchor xmlns:cdr="http://schemas.openxmlformats.org/drawingml/2006/chartDrawing">
    <cdr:from>
      <cdr:x>0.46875</cdr:x>
      <cdr:y>0.26825</cdr:y>
    </cdr:from>
    <cdr:to>
      <cdr:x>0.52575</cdr:x>
      <cdr:y>0.29175</cdr:y>
    </cdr:to>
    <cdr:sp macro="" textlink="">
      <cdr:nvSpPr>
        <cdr:cNvPr id="100460" name="AutoShape 11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7316" y="2355785"/>
          <a:ext cx="342586" cy="206378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</cdr:x>
      <cdr:y>0.0125</cdr:y>
    </cdr:from>
    <cdr:to>
      <cdr:x>0.29375</cdr:x>
      <cdr:y>0.029</cdr:y>
    </cdr:to>
    <cdr:sp macro="" textlink="">
      <cdr:nvSpPr>
        <cdr:cNvPr id="2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9776"/>
          <a:ext cx="1765518" cy="144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de tiges/ha</a:t>
          </a:r>
        </a:p>
      </cdr:txBody>
    </cdr:sp>
  </cdr:relSizeAnchor>
  <cdr:relSizeAnchor xmlns:cdr="http://schemas.openxmlformats.org/drawingml/2006/chartDrawing">
    <cdr:from>
      <cdr:x>0.59125</cdr:x>
      <cdr:y>0.20275</cdr:y>
    </cdr:from>
    <cdr:to>
      <cdr:x>0.64825</cdr:x>
      <cdr:y>0.2255</cdr:y>
    </cdr:to>
    <cdr:sp macro="" textlink="">
      <cdr:nvSpPr>
        <cdr:cNvPr id="3" name="AutoShap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3575" y="1780561"/>
          <a:ext cx="342586" cy="199791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15%</a:t>
          </a:r>
        </a:p>
      </cdr:txBody>
    </cdr:sp>
  </cdr:relSizeAnchor>
  <cdr:relSizeAnchor xmlns:cdr="http://schemas.openxmlformats.org/drawingml/2006/chartDrawing">
    <cdr:from>
      <cdr:x>0.41175</cdr:x>
      <cdr:y>0.2855</cdr:y>
    </cdr:from>
    <cdr:to>
      <cdr:x>0.46875</cdr:x>
      <cdr:y>0.309</cdr:y>
    </cdr:to>
    <cdr:sp macro="" textlink="">
      <cdr:nvSpPr>
        <cdr:cNvPr id="4" name="AutoShap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4731" y="2507275"/>
          <a:ext cx="342585" cy="206378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0.52075</cdr:x>
      <cdr:y>0.238</cdr:y>
    </cdr:from>
    <cdr:to>
      <cdr:x>0.57775</cdr:x>
      <cdr:y>0.2635</cdr:y>
    </cdr:to>
    <cdr:sp macro="" textlink="">
      <cdr:nvSpPr>
        <cdr:cNvPr id="5" name="AutoShap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851" y="2090128"/>
          <a:ext cx="342585" cy="223942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</a:p>
      </cdr:txBody>
    </cdr:sp>
  </cdr:relSizeAnchor>
  <cdr:relSizeAnchor xmlns:cdr="http://schemas.openxmlformats.org/drawingml/2006/chartDrawing">
    <cdr:from>
      <cdr:x>0.28775</cdr:x>
      <cdr:y>0.35</cdr:y>
    </cdr:from>
    <cdr:to>
      <cdr:x>0.34475</cdr:x>
      <cdr:y>0.3745</cdr:y>
    </cdr:to>
    <cdr:sp macro="" textlink="">
      <cdr:nvSpPr>
        <cdr:cNvPr id="6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9457" y="3073718"/>
          <a:ext cx="342585" cy="215160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0.1335</cdr:x>
      <cdr:y>0.45825</cdr:y>
    </cdr:from>
    <cdr:to>
      <cdr:x>0.1905</cdr:x>
      <cdr:y>0.481</cdr:y>
    </cdr:to>
    <cdr:sp macro="" textlink="">
      <cdr:nvSpPr>
        <cdr:cNvPr id="7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2372" y="4024374"/>
          <a:ext cx="342585" cy="199792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0.92225</cdr:x>
      <cdr:y>0.31</cdr:y>
    </cdr:from>
    <cdr:to>
      <cdr:x>1</cdr:x>
      <cdr:y>0.33925</cdr:y>
    </cdr:to>
    <cdr:sp macro="" textlink="">
      <cdr:nvSpPr>
        <cdr:cNvPr id="8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5981" y="2722436"/>
          <a:ext cx="467299" cy="256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intensité d'éclaircie en %</a:t>
          </a:r>
        </a:p>
      </cdr:txBody>
    </cdr:sp>
  </cdr:relSizeAnchor>
  <cdr:relSizeAnchor xmlns:cdr="http://schemas.openxmlformats.org/drawingml/2006/chartDrawing">
    <cdr:from>
      <cdr:x>0.9515</cdr:x>
      <cdr:y>0.34375</cdr:y>
    </cdr:from>
    <cdr:to>
      <cdr:x>0.969</cdr:x>
      <cdr:y>0.583</cdr:y>
    </cdr:to>
    <cdr:grpSp>
      <cdr:nvGrpSpPr>
        <cdr:cNvPr id="9" name="Group 104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652270" y="3166170"/>
          <a:ext cx="122348" cy="2203654"/>
          <a:chOff x="5623998" y="3229599"/>
          <a:chExt cx="105347" cy="2096714"/>
        </a:xfrm>
      </cdr:grpSpPr>
      <cdr:sp macro="" textlink="">
        <cdr:nvSpPr>
          <cdr:cNvPr id="10" name="Line 103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76671" y="3233990"/>
            <a:ext cx="1505" cy="209012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1" name="Line 103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623998" y="3229599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2" name="Line 103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3848733"/>
            <a:ext cx="105347" cy="439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3" name="Line 103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623998" y="3405240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4" name="Line 103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4114390"/>
            <a:ext cx="105347" cy="21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5" name="Line 103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5324118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6" name="Line 1039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4428349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7" name="Line 1040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5623998" y="4814759"/>
            <a:ext cx="105347" cy="219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  <cdr:sp macro="" textlink="">
        <cdr:nvSpPr>
          <cdr:cNvPr id="18" name="Line 1041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5623998" y="3624791"/>
            <a:ext cx="105347" cy="21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</cdr:sp>
    </cdr:grpSp>
  </cdr:relSizeAnchor>
  <cdr:relSizeAnchor xmlns:cdr="http://schemas.openxmlformats.org/drawingml/2006/chartDrawing">
    <cdr:from>
      <cdr:x>0.968</cdr:x>
      <cdr:y>0.33825</cdr:y>
    </cdr:from>
    <cdr:to>
      <cdr:x>0.99975</cdr:x>
      <cdr:y>0.5895</cdr:y>
    </cdr:to>
    <cdr:grpSp>
      <cdr:nvGrpSpPr>
        <cdr:cNvPr id="19" name="Group 113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767627" y="3115511"/>
          <a:ext cx="221975" cy="2314182"/>
          <a:chOff x="5828671" y="2972724"/>
          <a:chExt cx="189624" cy="2204294"/>
        </a:xfrm>
      </cdr:grpSpPr>
      <cdr:sp macro="" textlink="">
        <cdr:nvSpPr>
          <cdr:cNvPr id="20" name="Text Box 10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2972724"/>
            <a:ext cx="142971" cy="1075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cdr:txBody>
      </cdr:sp>
      <cdr:sp macro="" textlink="">
        <cdr:nvSpPr>
          <cdr:cNvPr id="21" name="Text Box 104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143974"/>
            <a:ext cx="189624" cy="10318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cdr:txBody>
      </cdr:sp>
      <cdr:sp macro="" textlink="">
        <cdr:nvSpPr>
          <cdr:cNvPr id="22" name="Text Box 104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367916"/>
            <a:ext cx="147485" cy="1383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cdr:txBody>
      </cdr:sp>
      <cdr:sp macro="" textlink="">
        <cdr:nvSpPr>
          <cdr:cNvPr id="23" name="Text Box 104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596249"/>
            <a:ext cx="118891" cy="1514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cdr:txBody>
      </cdr:sp>
      <cdr:sp macro="" textlink="">
        <cdr:nvSpPr>
          <cdr:cNvPr id="24" name="Text Box 104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3848733"/>
            <a:ext cx="147485" cy="12734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cdr:txBody>
      </cdr:sp>
      <cdr:sp macro="" textlink="">
        <cdr:nvSpPr>
          <cdr:cNvPr id="25" name="Text Box 104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4171474"/>
            <a:ext cx="189624" cy="1383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cdr:txBody>
      </cdr:sp>
      <cdr:sp macro="" textlink="">
        <cdr:nvSpPr>
          <cdr:cNvPr id="26" name="Text Box 105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4553493"/>
            <a:ext cx="182099" cy="14709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cdr:txBody>
      </cdr:sp>
      <cdr:sp macro="" textlink="">
        <cdr:nvSpPr>
          <cdr:cNvPr id="27" name="Text Box 105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28671" y="5062852"/>
            <a:ext cx="147485" cy="1141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</a:t>
            </a:r>
          </a:p>
        </cdr:txBody>
      </cdr:sp>
    </cdr:grpSp>
  </cdr:relSizeAnchor>
  <cdr:relSizeAnchor xmlns:cdr="http://schemas.openxmlformats.org/drawingml/2006/chartDrawing">
    <cdr:from>
      <cdr:x>0.764</cdr:x>
      <cdr:y>0.98175</cdr:y>
    </cdr:from>
    <cdr:to>
      <cdr:x>0.93525</cdr:x>
      <cdr:y>0.99525</cdr:y>
    </cdr:to>
    <cdr:sp macro="" textlink="">
      <cdr:nvSpPr>
        <cdr:cNvPr id="28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850" y="8621778"/>
          <a:ext cx="1029260" cy="118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hauteur dominante Ho (en m)</a:t>
          </a:r>
        </a:p>
      </cdr:txBody>
    </cdr:sp>
  </cdr:relSizeAnchor>
  <cdr:relSizeAnchor xmlns:cdr="http://schemas.openxmlformats.org/drawingml/2006/chartDrawing">
    <cdr:from>
      <cdr:x>0.07325</cdr:x>
      <cdr:y>0.962</cdr:y>
    </cdr:from>
    <cdr:to>
      <cdr:x>0.9355</cdr:x>
      <cdr:y>0.98475</cdr:y>
    </cdr:to>
    <cdr:grpSp>
      <cdr:nvGrpSpPr>
        <cdr:cNvPr id="29" name="Group 108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2116" y="8860669"/>
          <a:ext cx="6028292" cy="209543"/>
          <a:chOff x="437940" y="8448332"/>
          <a:chExt cx="5196593" cy="199792"/>
        </a:xfrm>
      </cdr:grpSpPr>
      <cdr:grpSp>
        <cdr:nvGrpSpPr>
          <cdr:cNvPr id="30" name="Group 106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7940" y="8448332"/>
            <a:ext cx="3309386" cy="199792"/>
            <a:chOff x="437940" y="8448332"/>
            <a:chExt cx="3309386" cy="199792"/>
          </a:xfrm>
        </cdr:grpSpPr>
        <cdr:sp macro="" textlink="">
          <cdr:nvSpPr>
            <cdr:cNvPr id="31" name="Text Box 1054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437940" y="8448332"/>
              <a:ext cx="109862" cy="1185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cdr:txBody>
        </cdr:sp>
        <cdr:sp macro="" textlink="">
          <cdr:nvSpPr>
            <cdr:cNvPr id="32" name="Text Box 1055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930059" y="8448332"/>
              <a:ext cx="191129" cy="12953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cdr:txBody>
        </cdr:sp>
        <cdr:sp macro="" textlink="">
          <cdr:nvSpPr>
            <cdr:cNvPr id="33" name="Text Box 1056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1330376" y="8448332"/>
              <a:ext cx="237782" cy="900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cdr:txBody>
        </cdr:sp>
        <cdr:sp macro="" textlink="">
          <cdr:nvSpPr>
            <cdr:cNvPr id="34" name="Text Box 1057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1662970" y="8448332"/>
              <a:ext cx="213703" cy="15368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cdr:txBody>
        </cdr:sp>
        <cdr:sp macro="" textlink="">
          <cdr:nvSpPr>
            <cdr:cNvPr id="35" name="Text Box 1058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1988039" y="8448332"/>
              <a:ext cx="215208" cy="18222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cdr:txBody>
        </cdr:sp>
        <cdr:sp macro="" textlink="">
          <cdr:nvSpPr>
            <cdr:cNvPr id="36" name="Text Box 1059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225821" y="8448332"/>
              <a:ext cx="206178" cy="900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cdr:txBody>
        </cdr:sp>
        <cdr:sp macro="" textlink="">
          <cdr:nvSpPr>
            <cdr:cNvPr id="37" name="Text Box 1060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454573" y="8448332"/>
              <a:ext cx="129426" cy="17125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cdr:txBody>
        </cdr:sp>
        <cdr:sp macro="" textlink="">
          <cdr:nvSpPr>
            <cdr:cNvPr id="38" name="Text Box 1061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641187" y="8448332"/>
              <a:ext cx="132436" cy="19979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cdr:txBody>
        </cdr:sp>
        <cdr:sp macro="" textlink="">
          <cdr:nvSpPr>
            <cdr:cNvPr id="39" name="Text Box 1062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835326" y="8448332"/>
              <a:ext cx="153505" cy="1185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cdr:txBody>
        </cdr:sp>
        <cdr:sp macro="" textlink="">
          <cdr:nvSpPr>
            <cdr:cNvPr id="40" name="Text Box 1063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021940" y="8448332"/>
              <a:ext cx="147485" cy="1185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cdr:txBody>
        </cdr:sp>
        <cdr:sp macro="" textlink="">
          <cdr:nvSpPr>
            <cdr:cNvPr id="41" name="Text Box 1064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188989" y="8448332"/>
              <a:ext cx="114376" cy="14270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cdr:txBody>
        </cdr:sp>
        <cdr:sp macro="" textlink="">
          <cdr:nvSpPr>
            <cdr:cNvPr id="42" name="Text Box 1065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327444" y="8448332"/>
              <a:ext cx="123406" cy="14709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cdr:txBody>
        </cdr:sp>
        <cdr:sp macro="" textlink="">
          <cdr:nvSpPr>
            <cdr:cNvPr id="43" name="Text Box 1066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479444" y="8448332"/>
              <a:ext cx="118891" cy="18222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cdr:txBody>
        </cdr:sp>
        <cdr:sp macro="" textlink="">
          <cdr:nvSpPr>
            <cdr:cNvPr id="44" name="Text Box 1067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598335" y="8448332"/>
              <a:ext cx="148991" cy="15588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  <cdr:txBody>
            <a:bodyPr xmlns:a="http://schemas.openxmlformats.org/drawingml/2006/main" vertOverflow="clip" wrap="square" lIns="18288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fr-FR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cdr:txBody>
        </cdr:sp>
      </cdr:grpSp>
      <cdr:sp macro="" textlink="">
        <cdr:nvSpPr>
          <cdr:cNvPr id="45" name="Text Box 107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21741" y="8448332"/>
            <a:ext cx="124911" cy="14709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</a:t>
            </a:r>
          </a:p>
        </cdr:txBody>
      </cdr:sp>
      <cdr:sp macro="" textlink="">
        <cdr:nvSpPr>
          <cdr:cNvPr id="46" name="Text Box 107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846652" y="8448332"/>
            <a:ext cx="204673" cy="900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</a:p>
        </cdr:txBody>
      </cdr:sp>
      <cdr:sp macro="" textlink="">
        <cdr:nvSpPr>
          <cdr:cNvPr id="47" name="Text Box 107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965543" y="8448332"/>
            <a:ext cx="129426" cy="1712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cdr:txBody>
      </cdr:sp>
      <cdr:sp macro="" textlink="">
        <cdr:nvSpPr>
          <cdr:cNvPr id="48" name="Text Box 107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466692" y="8448332"/>
            <a:ext cx="133940" cy="1997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</a:t>
            </a:r>
          </a:p>
        </cdr:txBody>
      </cdr:sp>
      <cdr:sp macro="" textlink="">
        <cdr:nvSpPr>
          <cdr:cNvPr id="49" name="Text Box 10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47444" y="8448332"/>
            <a:ext cx="152000" cy="11855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cdr:txBody>
      </cdr:sp>
      <cdr:sp macro="" textlink="">
        <cdr:nvSpPr>
          <cdr:cNvPr id="50" name="Text Box 10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210137" y="8448332"/>
            <a:ext cx="147485" cy="11855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35</a:t>
            </a:r>
          </a:p>
        </cdr:txBody>
      </cdr:sp>
      <cdr:sp macro="" textlink="">
        <cdr:nvSpPr>
          <cdr:cNvPr id="51" name="Text Box 108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485543" y="8448332"/>
            <a:ext cx="148990" cy="1558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cdr:txBody>
      </cdr:sp>
    </cdr:grpSp>
  </cdr:relSizeAnchor>
  <cdr:relSizeAnchor xmlns:cdr="http://schemas.openxmlformats.org/drawingml/2006/chartDrawing">
    <cdr:from>
      <cdr:x>0.01525</cdr:x>
      <cdr:y>0.0435</cdr:y>
    </cdr:from>
    <cdr:to>
      <cdr:x>0.0775</cdr:x>
      <cdr:y>0.9695</cdr:y>
    </cdr:to>
    <cdr:grpSp>
      <cdr:nvGrpSpPr>
        <cdr:cNvPr id="52" name="Group 1130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06618" y="400664"/>
          <a:ext cx="435212" cy="8529085"/>
          <a:chOff x="91802" y="390801"/>
          <a:chExt cx="371723" cy="8125592"/>
        </a:xfrm>
      </cdr:grpSpPr>
      <cdr:sp macro="" textlink="">
        <cdr:nvSpPr>
          <cdr:cNvPr id="53" name="Text Box 108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0396" y="390801"/>
            <a:ext cx="343129" cy="1141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5000</a:t>
            </a:r>
          </a:p>
        </cdr:txBody>
      </cdr:sp>
      <cdr:sp macro="" textlink="">
        <cdr:nvSpPr>
          <cdr:cNvPr id="54" name="Text Box 110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5010" y="570833"/>
            <a:ext cx="308515" cy="1492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4500</a:t>
            </a:r>
          </a:p>
        </cdr:txBody>
      </cdr:sp>
      <cdr:sp macro="" textlink="">
        <cdr:nvSpPr>
          <cdr:cNvPr id="55" name="Text Box 110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0931" y="770625"/>
            <a:ext cx="332594" cy="1602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4000</a:t>
            </a:r>
          </a:p>
        </cdr:txBody>
      </cdr:sp>
      <cdr:sp macro="" textlink="">
        <cdr:nvSpPr>
          <cdr:cNvPr id="56" name="Text Box 11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4040" y="994567"/>
            <a:ext cx="299485" cy="20418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3500</a:t>
            </a:r>
          </a:p>
        </cdr:txBody>
      </cdr:sp>
      <cdr:sp macro="" textlink="">
        <cdr:nvSpPr>
          <cdr:cNvPr id="57" name="Text Box 11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6317" y="1258029"/>
            <a:ext cx="367208" cy="1756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3000</a:t>
            </a:r>
          </a:p>
        </cdr:txBody>
      </cdr:sp>
      <cdr:sp macro="" textlink="">
        <cdr:nvSpPr>
          <cdr:cNvPr id="58" name="Text Box 111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0396" y="1580769"/>
            <a:ext cx="343129" cy="1536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2500</a:t>
            </a:r>
          </a:p>
        </cdr:txBody>
      </cdr:sp>
      <cdr:sp macro="" textlink="">
        <cdr:nvSpPr>
          <cdr:cNvPr id="59" name="Text Box 11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584" y="1980352"/>
            <a:ext cx="285941" cy="22833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</a:t>
            </a:r>
          </a:p>
        </cdr:txBody>
      </cdr:sp>
      <cdr:sp macro="" textlink="">
        <cdr:nvSpPr>
          <cdr:cNvPr id="60" name="Text Box 111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2476538"/>
            <a:ext cx="320555" cy="24150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1500</a:t>
            </a:r>
          </a:p>
        </cdr:txBody>
      </cdr:sp>
      <cdr:sp macro="" textlink="">
        <cdr:nvSpPr>
          <cdr:cNvPr id="61" name="Text Box 11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1366" y="3185689"/>
            <a:ext cx="352159" cy="1668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1000</a:t>
            </a:r>
          </a:p>
        </cdr:txBody>
      </cdr:sp>
      <cdr:sp macro="" textlink="">
        <cdr:nvSpPr>
          <cdr:cNvPr id="62" name="Text Box 111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802" y="3361330"/>
            <a:ext cx="371723" cy="17344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900</a:t>
            </a:r>
          </a:p>
        </cdr:txBody>
      </cdr:sp>
      <cdr:sp macro="" textlink="">
        <cdr:nvSpPr>
          <cdr:cNvPr id="63" name="Text Box 11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3563317"/>
            <a:ext cx="320555" cy="1514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800</a:t>
            </a:r>
          </a:p>
        </cdr:txBody>
      </cdr:sp>
      <cdr:sp macro="" textlink="">
        <cdr:nvSpPr>
          <cdr:cNvPr id="100352" name="Text Box 111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6614" y="3809214"/>
            <a:ext cx="276911" cy="1910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700</a:t>
            </a:r>
          </a:p>
        </cdr:txBody>
      </cdr:sp>
      <cdr:sp macro="" textlink="">
        <cdr:nvSpPr>
          <cdr:cNvPr id="100353" name="Text Box 11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5010" y="4061698"/>
            <a:ext cx="308515" cy="1954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600</a:t>
            </a:r>
          </a:p>
        </cdr:txBody>
      </cdr:sp>
      <cdr:sp macro="" textlink="">
        <cdr:nvSpPr>
          <cdr:cNvPr id="100354" name="Text Box 112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9861" y="4395416"/>
            <a:ext cx="353664" cy="1910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500</a:t>
            </a:r>
          </a:p>
        </cdr:txBody>
      </cdr:sp>
      <cdr:sp macro="" textlink="">
        <cdr:nvSpPr>
          <cdr:cNvPr id="100380" name="Text Box 11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4571057"/>
            <a:ext cx="320555" cy="1514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450</a:t>
            </a:r>
          </a:p>
        </cdr:txBody>
      </cdr:sp>
      <cdr:sp macro="" textlink="">
        <cdr:nvSpPr>
          <cdr:cNvPr id="100381" name="Text Box 112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4475" y="4766458"/>
            <a:ext cx="319050" cy="1954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400</a:t>
            </a:r>
          </a:p>
        </cdr:txBody>
      </cdr:sp>
      <cdr:sp macro="" textlink="">
        <cdr:nvSpPr>
          <cdr:cNvPr id="100397" name="Text Box 112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9861" y="5001377"/>
            <a:ext cx="353664" cy="2151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350</a:t>
            </a:r>
          </a:p>
        </cdr:txBody>
      </cdr:sp>
      <cdr:sp macro="" textlink="">
        <cdr:nvSpPr>
          <cdr:cNvPr id="100398" name="Text Box 112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584" y="5291185"/>
            <a:ext cx="285941" cy="1668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300</a:t>
            </a:r>
          </a:p>
        </cdr:txBody>
      </cdr:sp>
      <cdr:sp macro="" textlink="">
        <cdr:nvSpPr>
          <cdr:cNvPr id="100399" name="Text Box 112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42970" y="5591970"/>
            <a:ext cx="320555" cy="1800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250</a:t>
            </a:r>
          </a:p>
        </cdr:txBody>
      </cdr:sp>
      <cdr:sp macro="" textlink="">
        <cdr:nvSpPr>
          <cdr:cNvPr id="100400" name="Text Box 112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6614" y="5976185"/>
            <a:ext cx="276911" cy="1383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</a:t>
            </a:r>
          </a:p>
        </cdr:txBody>
      </cdr:sp>
      <cdr:sp macro="" textlink="">
        <cdr:nvSpPr>
          <cdr:cNvPr id="100401" name="Text Box 112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584" y="6467980"/>
            <a:ext cx="285941" cy="1514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150</a:t>
            </a:r>
          </a:p>
        </cdr:txBody>
      </cdr:sp>
      <cdr:sp macro="" textlink="">
        <cdr:nvSpPr>
          <cdr:cNvPr id="100408" name="Text Box 112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19723" y="7181521"/>
            <a:ext cx="243802" cy="1383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</a:t>
            </a:r>
          </a:p>
        </cdr:txBody>
      </cdr:sp>
      <cdr:sp macro="" textlink="">
        <cdr:nvSpPr>
          <cdr:cNvPr id="100409" name="Text Box 112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4337" y="8371489"/>
            <a:ext cx="209188" cy="1449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vertOverflow="clip" wrap="square" lIns="0" tIns="18288" rIns="18288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fr-FR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cdr:txBody>
      </cdr:sp>
    </cdr:grpSp>
  </cdr:relSizeAnchor>
  <cdr:relSizeAnchor xmlns:cdr="http://schemas.openxmlformats.org/drawingml/2006/chartDrawing">
    <cdr:from>
      <cdr:x>0.46875</cdr:x>
      <cdr:y>0.26825</cdr:y>
    </cdr:from>
    <cdr:to>
      <cdr:x>0.52575</cdr:x>
      <cdr:y>0.29175</cdr:y>
    </cdr:to>
    <cdr:sp macro="" textlink="">
      <cdr:nvSpPr>
        <cdr:cNvPr id="100413" name="AutoShape 11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7316" y="2355785"/>
          <a:ext cx="342586" cy="206378"/>
        </a:xfrm>
        <a:prstGeom xmlns:a="http://schemas.openxmlformats.org/drawingml/2006/main" prst="wedgeEllipseCallout">
          <a:avLst>
            <a:gd name="adj1" fmla="val -43750"/>
            <a:gd name="adj2" fmla="val 7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525" b="0" i="0" u="none" strike="noStrike" baseline="0">
              <a:solidFill>
                <a:srgbClr val="000000"/>
              </a:solidFill>
              <a:latin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0.73025</cdr:x>
      <cdr:y>0.02119</cdr:y>
    </cdr:from>
    <cdr:to>
      <cdr:x>0.95988</cdr:x>
      <cdr:y>0.22473</cdr:y>
    </cdr:to>
    <cdr:pic>
      <cdr:nvPicPr>
        <cdr:cNvPr id="153" name="Image 15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05400" y="194987"/>
          <a:ext cx="1605446" cy="187280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I33" sqref="I33"/>
    </sheetView>
  </sheetViews>
  <sheetFormatPr baseColWidth="10" defaultRowHeight="12.75" x14ac:dyDescent="0.2"/>
  <cols>
    <col min="1" max="1" width="14.5703125" customWidth="1"/>
    <col min="3" max="3" width="3.85546875" customWidth="1"/>
    <col min="4" max="4" width="13" customWidth="1"/>
  </cols>
  <sheetData>
    <row r="1" spans="1:5" ht="40.5" customHeight="1" x14ac:dyDescent="0.25">
      <c r="A1" s="11" t="s">
        <v>82</v>
      </c>
      <c r="B1" s="1"/>
      <c r="C1" s="12" t="s">
        <v>79</v>
      </c>
      <c r="D1" s="11" t="s">
        <v>83</v>
      </c>
      <c r="E1" s="1"/>
    </row>
    <row r="3" spans="1:5" ht="39" customHeight="1" x14ac:dyDescent="0.25">
      <c r="A3" s="3" t="s">
        <v>77</v>
      </c>
      <c r="B3" s="3" t="s">
        <v>78</v>
      </c>
      <c r="C3" s="12" t="s">
        <v>80</v>
      </c>
      <c r="D3" s="10" t="s">
        <v>81</v>
      </c>
      <c r="E3" s="4" t="s">
        <v>1</v>
      </c>
    </row>
    <row r="4" spans="1:5" x14ac:dyDescent="0.2">
      <c r="A4" s="5">
        <v>5</v>
      </c>
      <c r="B4" s="6"/>
      <c r="C4" s="9"/>
      <c r="D4" s="7"/>
      <c r="E4" s="8">
        <f>IF(B4&gt;0,10746/(A4*SQRT(B4)),D4/A4*100)</f>
        <v>0</v>
      </c>
    </row>
    <row r="5" spans="1:5" x14ac:dyDescent="0.2">
      <c r="A5" s="5">
        <v>10</v>
      </c>
      <c r="B5" s="6"/>
      <c r="C5" s="9"/>
      <c r="D5" s="7"/>
      <c r="E5" s="8">
        <f t="shared" ref="E5:E15" si="0">IF(B5&gt;0,10746/(A5*SQRT(B5)),D5/A5*100)</f>
        <v>0</v>
      </c>
    </row>
    <row r="6" spans="1:5" x14ac:dyDescent="0.2">
      <c r="A6" s="5">
        <v>10</v>
      </c>
      <c r="B6" s="6"/>
      <c r="C6" s="9"/>
      <c r="D6" s="7"/>
      <c r="E6" s="8">
        <f t="shared" si="0"/>
        <v>0</v>
      </c>
    </row>
    <row r="7" spans="1:5" x14ac:dyDescent="0.2">
      <c r="A7" s="5">
        <v>13</v>
      </c>
      <c r="B7" s="6"/>
      <c r="C7" s="9"/>
      <c r="D7" s="7"/>
      <c r="E7" s="8">
        <f t="shared" si="0"/>
        <v>0</v>
      </c>
    </row>
    <row r="8" spans="1:5" x14ac:dyDescent="0.2">
      <c r="A8" s="5">
        <v>13</v>
      </c>
      <c r="B8" s="6"/>
      <c r="C8" s="9"/>
      <c r="D8" s="7"/>
      <c r="E8" s="8">
        <f t="shared" si="0"/>
        <v>0</v>
      </c>
    </row>
    <row r="9" spans="1:5" x14ac:dyDescent="0.2">
      <c r="A9" s="5">
        <v>16</v>
      </c>
      <c r="B9" s="6"/>
      <c r="C9" s="9"/>
      <c r="D9" s="7"/>
      <c r="E9" s="8">
        <f t="shared" si="0"/>
        <v>0</v>
      </c>
    </row>
    <row r="10" spans="1:5" x14ac:dyDescent="0.2">
      <c r="A10" s="5">
        <v>16</v>
      </c>
      <c r="B10" s="6"/>
      <c r="C10" s="9"/>
      <c r="D10" s="7"/>
      <c r="E10" s="8">
        <f t="shared" si="0"/>
        <v>0</v>
      </c>
    </row>
    <row r="11" spans="1:5" x14ac:dyDescent="0.2">
      <c r="A11" s="5">
        <v>19</v>
      </c>
      <c r="B11" s="6"/>
      <c r="C11" s="9"/>
      <c r="D11" s="7"/>
      <c r="E11" s="8">
        <f t="shared" si="0"/>
        <v>0</v>
      </c>
    </row>
    <row r="12" spans="1:5" x14ac:dyDescent="0.2">
      <c r="A12" s="5">
        <v>19</v>
      </c>
      <c r="B12" s="6"/>
      <c r="C12" s="9"/>
      <c r="D12" s="7"/>
      <c r="E12" s="8">
        <f t="shared" si="0"/>
        <v>0</v>
      </c>
    </row>
    <row r="13" spans="1:5" x14ac:dyDescent="0.2">
      <c r="A13" s="5">
        <v>23</v>
      </c>
      <c r="B13" s="6"/>
      <c r="C13" s="9"/>
      <c r="D13" s="7"/>
      <c r="E13" s="8">
        <f t="shared" si="0"/>
        <v>0</v>
      </c>
    </row>
    <row r="14" spans="1:5" x14ac:dyDescent="0.2">
      <c r="A14" s="5">
        <v>23</v>
      </c>
      <c r="B14" s="6"/>
      <c r="C14" s="9"/>
      <c r="D14" s="7"/>
      <c r="E14" s="8">
        <f t="shared" si="0"/>
        <v>0</v>
      </c>
    </row>
    <row r="15" spans="1:5" x14ac:dyDescent="0.2">
      <c r="A15" s="5">
        <v>25</v>
      </c>
      <c r="B15" s="6"/>
      <c r="C15" s="9"/>
      <c r="D15" s="7"/>
      <c r="E15" s="8">
        <f t="shared" si="0"/>
        <v>0</v>
      </c>
    </row>
    <row r="20" spans="1:1" ht="18" x14ac:dyDescent="0.25">
      <c r="A20" s="13" t="s">
        <v>87</v>
      </c>
    </row>
    <row r="21" spans="1:1" x14ac:dyDescent="0.2">
      <c r="A21" s="2" t="s">
        <v>84</v>
      </c>
    </row>
    <row r="22" spans="1:1" x14ac:dyDescent="0.2">
      <c r="A22" s="2" t="s">
        <v>86</v>
      </c>
    </row>
    <row r="23" spans="1:1" x14ac:dyDescent="0.2">
      <c r="A23" s="2" t="s">
        <v>85</v>
      </c>
    </row>
    <row r="25" spans="1:1" x14ac:dyDescent="0.2">
      <c r="A25" s="14" t="s">
        <v>88</v>
      </c>
    </row>
    <row r="26" spans="1:1" x14ac:dyDescent="0.2">
      <c r="A26" s="14" t="s"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A45"/>
  <sheetViews>
    <sheetView topLeftCell="A7" workbookViewId="0">
      <selection activeCell="B40" sqref="B40"/>
    </sheetView>
  </sheetViews>
  <sheetFormatPr baseColWidth="10" defaultRowHeight="12.75" x14ac:dyDescent="0.2"/>
  <cols>
    <col min="1" max="1" width="12.42578125" bestFit="1" customWidth="1"/>
  </cols>
  <sheetData>
    <row r="1" spans="1:53" x14ac:dyDescent="0.2">
      <c r="A1" t="s">
        <v>1</v>
      </c>
      <c r="B1">
        <v>0.2</v>
      </c>
      <c r="D1" t="s">
        <v>1</v>
      </c>
      <c r="E1">
        <v>0.3</v>
      </c>
      <c r="G1" t="s">
        <v>1</v>
      </c>
      <c r="H1">
        <v>0.5</v>
      </c>
      <c r="J1" t="s">
        <v>1</v>
      </c>
      <c r="K1">
        <v>1</v>
      </c>
      <c r="M1" t="s">
        <v>1</v>
      </c>
      <c r="N1">
        <v>0.15</v>
      </c>
      <c r="P1" t="s">
        <v>26</v>
      </c>
    </row>
    <row r="2" spans="1:53" x14ac:dyDescent="0.2">
      <c r="A2" t="s">
        <v>0</v>
      </c>
      <c r="B2" t="s">
        <v>2</v>
      </c>
      <c r="D2" t="s">
        <v>0</v>
      </c>
      <c r="E2" t="s">
        <v>2</v>
      </c>
      <c r="G2" t="s">
        <v>0</v>
      </c>
      <c r="H2" t="s">
        <v>2</v>
      </c>
      <c r="J2" t="s">
        <v>0</v>
      </c>
      <c r="K2" t="s">
        <v>2</v>
      </c>
      <c r="M2" t="s">
        <v>0</v>
      </c>
      <c r="N2" t="s">
        <v>2</v>
      </c>
      <c r="P2" t="s">
        <v>2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  <c r="AE2" t="s">
        <v>11</v>
      </c>
      <c r="AF2" t="s">
        <v>12</v>
      </c>
      <c r="AG2" t="s">
        <v>13</v>
      </c>
      <c r="AH2" t="s">
        <v>60</v>
      </c>
      <c r="AI2" t="s">
        <v>61</v>
      </c>
      <c r="AJ2" t="s">
        <v>62</v>
      </c>
      <c r="AK2" t="s">
        <v>63</v>
      </c>
      <c r="AL2" t="s">
        <v>14</v>
      </c>
      <c r="AM2" t="s">
        <v>64</v>
      </c>
      <c r="AN2" t="s">
        <v>65</v>
      </c>
      <c r="AO2" t="s">
        <v>66</v>
      </c>
      <c r="AP2" t="s">
        <v>67</v>
      </c>
      <c r="AQ2" t="s">
        <v>15</v>
      </c>
      <c r="AR2" t="s">
        <v>52</v>
      </c>
      <c r="AS2" t="s">
        <v>53</v>
      </c>
      <c r="AT2" t="s">
        <v>54</v>
      </c>
      <c r="AU2" t="s">
        <v>55</v>
      </c>
      <c r="AV2" t="s">
        <v>17</v>
      </c>
      <c r="AW2" t="s">
        <v>56</v>
      </c>
      <c r="AX2" t="s">
        <v>57</v>
      </c>
      <c r="AY2" t="s">
        <v>58</v>
      </c>
      <c r="AZ2" t="s">
        <v>59</v>
      </c>
      <c r="BA2" t="s">
        <v>16</v>
      </c>
    </row>
    <row r="3" spans="1:53" x14ac:dyDescent="0.2">
      <c r="A3">
        <f>$A$10/(((B3*50000)^0.5)*$B$1)/400</f>
        <v>0.18995892141289811</v>
      </c>
      <c r="B3">
        <v>1E-3</v>
      </c>
      <c r="C3">
        <f>B3*50000</f>
        <v>50</v>
      </c>
      <c r="D3">
        <f>$A$10/(((50000*E3)^0.5)*$E$1)/400</f>
        <v>0.12663928094193211</v>
      </c>
      <c r="E3">
        <v>1E-3</v>
      </c>
      <c r="G3">
        <f>$A$10/(((50000*H3)^0.5)*$H$1)/400</f>
        <v>7.5983568565159254E-2</v>
      </c>
      <c r="H3">
        <v>1E-3</v>
      </c>
      <c r="J3">
        <f>$A$10/(((50000*K3)^0.5)*$K$1)/400</f>
        <v>3.7991784282579627E-2</v>
      </c>
      <c r="K3">
        <v>1E-3</v>
      </c>
      <c r="M3">
        <f>$A$10/(((50000*N3)^0.5)*$N$1)/400</f>
        <v>0.25327856188386422</v>
      </c>
      <c r="N3">
        <v>1E-3</v>
      </c>
      <c r="P3">
        <v>0.1</v>
      </c>
      <c r="Q3">
        <v>0.01</v>
      </c>
      <c r="R3">
        <f>5/400</f>
        <v>1.2500000000000001E-2</v>
      </c>
      <c r="S3">
        <f>6/400</f>
        <v>1.4999999999999999E-2</v>
      </c>
      <c r="T3">
        <f>7/400</f>
        <v>1.7500000000000002E-2</v>
      </c>
      <c r="U3">
        <f>8/400</f>
        <v>0.02</v>
      </c>
      <c r="V3">
        <f>9/400</f>
        <v>2.2499999999999999E-2</v>
      </c>
      <c r="W3">
        <f>10/400</f>
        <v>2.5000000000000001E-2</v>
      </c>
      <c r="X3">
        <f>11/400</f>
        <v>2.75E-2</v>
      </c>
      <c r="Y3">
        <f>12/400</f>
        <v>0.03</v>
      </c>
      <c r="Z3">
        <f>13/400</f>
        <v>3.2500000000000001E-2</v>
      </c>
      <c r="AA3">
        <f>14/400</f>
        <v>3.5000000000000003E-2</v>
      </c>
      <c r="AB3">
        <f>15/400</f>
        <v>3.7499999999999999E-2</v>
      </c>
      <c r="AC3">
        <f>16/400</f>
        <v>0.04</v>
      </c>
      <c r="AD3">
        <f>17/400</f>
        <v>4.2500000000000003E-2</v>
      </c>
      <c r="AE3">
        <f>18/400</f>
        <v>4.4999999999999998E-2</v>
      </c>
      <c r="AF3">
        <f>19/400</f>
        <v>4.7500000000000001E-2</v>
      </c>
      <c r="AG3">
        <f>20/400</f>
        <v>0.05</v>
      </c>
      <c r="AH3">
        <v>5.2499999999999998E-2</v>
      </c>
      <c r="AI3">
        <v>5.5E-2</v>
      </c>
      <c r="AJ3">
        <v>5.7500000000000002E-2</v>
      </c>
      <c r="AK3">
        <v>0.06</v>
      </c>
      <c r="AL3">
        <v>6.25E-2</v>
      </c>
      <c r="AM3">
        <v>6.5000000000000002E-2</v>
      </c>
      <c r="AN3">
        <v>6.7500000000000004E-2</v>
      </c>
      <c r="AO3">
        <v>7.0000000000000007E-2</v>
      </c>
      <c r="AP3">
        <v>7.2499999999999995E-2</v>
      </c>
      <c r="AQ3">
        <v>7.4999999999999997E-2</v>
      </c>
      <c r="AR3">
        <v>7.7499999999999999E-2</v>
      </c>
      <c r="AS3">
        <v>0.08</v>
      </c>
      <c r="AT3">
        <v>8.2500000000000004E-2</v>
      </c>
      <c r="AU3">
        <v>8.5000000000000006E-2</v>
      </c>
      <c r="AV3">
        <v>8.7499999999999994E-2</v>
      </c>
      <c r="AW3">
        <v>0.09</v>
      </c>
      <c r="AX3">
        <v>9.2499999999999999E-2</v>
      </c>
      <c r="AY3">
        <v>9.5000000000000001E-2</v>
      </c>
      <c r="AZ3">
        <v>9.7500000000000003E-2</v>
      </c>
      <c r="BA3">
        <v>0.1</v>
      </c>
    </row>
    <row r="4" spans="1:53" x14ac:dyDescent="0.2">
      <c r="A4">
        <f>$A$10/(((50000*B4)^0.5)*$B$1)/400</f>
        <v>8.495221224235612E-2</v>
      </c>
      <c r="B4">
        <f>250/50000</f>
        <v>5.0000000000000001E-3</v>
      </c>
      <c r="C4">
        <f>B4*50000</f>
        <v>250</v>
      </c>
      <c r="D4">
        <f>$A$10/(((50000*E4)^0.5)*$E$1)/400</f>
        <v>5.6634808161570752E-2</v>
      </c>
      <c r="E4">
        <f>250/50000</f>
        <v>5.0000000000000001E-3</v>
      </c>
      <c r="G4">
        <f>$A$10/(((50000*H4)^0.5)*$H$1)/400</f>
        <v>3.3980884896942454E-2</v>
      </c>
      <c r="H4">
        <f>250/50000</f>
        <v>5.0000000000000001E-3</v>
      </c>
      <c r="J4">
        <f>$A$10/(((50000*K4)^0.5)*$K$1)/400</f>
        <v>1.6990442448471227E-2</v>
      </c>
      <c r="K4">
        <f>250/50000</f>
        <v>5.0000000000000001E-3</v>
      </c>
      <c r="M4">
        <f>$A$10/(((50000*N4)^0.5)*$N$1)/400</f>
        <v>0.1132696163231415</v>
      </c>
      <c r="N4">
        <f>250/50000</f>
        <v>5.0000000000000001E-3</v>
      </c>
      <c r="P4">
        <v>1E-3</v>
      </c>
      <c r="Q4">
        <v>0.01</v>
      </c>
      <c r="R4">
        <f>5/400</f>
        <v>1.2500000000000001E-2</v>
      </c>
      <c r="S4">
        <f>6/400</f>
        <v>1.4999999999999999E-2</v>
      </c>
      <c r="T4">
        <f>7/400</f>
        <v>1.7500000000000002E-2</v>
      </c>
      <c r="U4">
        <f>8/400</f>
        <v>0.02</v>
      </c>
      <c r="V4">
        <f>9/400</f>
        <v>2.2499999999999999E-2</v>
      </c>
      <c r="W4">
        <f>10/400</f>
        <v>2.5000000000000001E-2</v>
      </c>
      <c r="X4">
        <f>11/400</f>
        <v>2.75E-2</v>
      </c>
      <c r="Y4">
        <f>12/400</f>
        <v>0.03</v>
      </c>
      <c r="Z4">
        <f>13/400</f>
        <v>3.2500000000000001E-2</v>
      </c>
      <c r="AA4">
        <f>14/400</f>
        <v>3.5000000000000003E-2</v>
      </c>
      <c r="AB4">
        <f>15/400</f>
        <v>3.7499999999999999E-2</v>
      </c>
      <c r="AC4">
        <f>16/400</f>
        <v>0.04</v>
      </c>
      <c r="AD4">
        <f>17/400</f>
        <v>4.2500000000000003E-2</v>
      </c>
      <c r="AE4">
        <f>18/400</f>
        <v>4.4999999999999998E-2</v>
      </c>
      <c r="AF4">
        <f>19/400</f>
        <v>4.7500000000000001E-2</v>
      </c>
      <c r="AG4">
        <f>20/400</f>
        <v>0.05</v>
      </c>
      <c r="AH4">
        <v>5.2499999999999998E-2</v>
      </c>
      <c r="AI4">
        <v>5.5E-2</v>
      </c>
      <c r="AJ4">
        <v>5.7500000000000002E-2</v>
      </c>
      <c r="AK4">
        <v>0.06</v>
      </c>
      <c r="AL4">
        <v>6.25E-2</v>
      </c>
      <c r="AM4">
        <v>6.5000000000000002E-2</v>
      </c>
      <c r="AN4">
        <v>6.7500000000000004E-2</v>
      </c>
      <c r="AO4">
        <v>7.0000000000000007E-2</v>
      </c>
      <c r="AP4">
        <v>7.2499999999999995E-2</v>
      </c>
      <c r="AQ4">
        <v>7.4999999999999997E-2</v>
      </c>
      <c r="AR4">
        <v>7.7499999999999999E-2</v>
      </c>
      <c r="AS4">
        <v>0.08</v>
      </c>
      <c r="AT4">
        <v>8.2500000000000004E-2</v>
      </c>
      <c r="AU4">
        <v>8.5000000000000006E-2</v>
      </c>
      <c r="AV4">
        <v>8.7499999999999994E-2</v>
      </c>
      <c r="AW4">
        <v>0.09</v>
      </c>
      <c r="AX4">
        <v>9.2499999999999999E-2</v>
      </c>
      <c r="AY4">
        <v>9.5000000000000001E-2</v>
      </c>
      <c r="AZ4">
        <v>9.7500000000000003E-2</v>
      </c>
      <c r="BA4">
        <v>0.1</v>
      </c>
    </row>
    <row r="5" spans="1:53" x14ac:dyDescent="0.2">
      <c r="A5">
        <f>$A$10/(((50000*B5)^0.5)*$B$1)/400</f>
        <v>1.8995892141289814E-2</v>
      </c>
      <c r="B5">
        <v>0.1</v>
      </c>
      <c r="C5">
        <f>B5*50000</f>
        <v>5000</v>
      </c>
      <c r="D5">
        <f>$A$10/(((50000*E5)^0.5)*$E$1)/400</f>
        <v>1.2663928094193208E-2</v>
      </c>
      <c r="E5">
        <v>0.1</v>
      </c>
      <c r="G5">
        <f>$A$10/(((50000*H5)^0.5)*$H$1)/400</f>
        <v>7.5983568565159256E-3</v>
      </c>
      <c r="H5">
        <v>0.1</v>
      </c>
      <c r="J5">
        <f>$A$10/(((50000*K5)^0.5)*$K$1)/400</f>
        <v>3.7991784282579628E-3</v>
      </c>
      <c r="K5">
        <v>0.1</v>
      </c>
      <c r="M5">
        <f>$A$10/(((50000*N5)^0.5)*$N$1)/400</f>
        <v>2.5327856188386417E-2</v>
      </c>
      <c r="N5">
        <v>0.1</v>
      </c>
    </row>
    <row r="6" spans="1:53" x14ac:dyDescent="0.2">
      <c r="P6" t="s">
        <v>27</v>
      </c>
    </row>
    <row r="7" spans="1:53" x14ac:dyDescent="0.2">
      <c r="P7" t="s">
        <v>0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  <c r="W7" t="s">
        <v>34</v>
      </c>
      <c r="X7" t="s">
        <v>35</v>
      </c>
      <c r="Y7" t="s">
        <v>36</v>
      </c>
      <c r="Z7" t="s">
        <v>37</v>
      </c>
      <c r="AA7" t="s">
        <v>38</v>
      </c>
      <c r="AB7" t="s">
        <v>39</v>
      </c>
      <c r="AC7" t="s">
        <v>40</v>
      </c>
      <c r="AD7" t="s">
        <v>41</v>
      </c>
      <c r="AE7" t="s">
        <v>42</v>
      </c>
      <c r="AF7" t="s">
        <v>68</v>
      </c>
      <c r="AG7" t="s">
        <v>69</v>
      </c>
      <c r="AH7" t="s">
        <v>70</v>
      </c>
      <c r="AI7" t="s">
        <v>71</v>
      </c>
      <c r="AJ7" t="s">
        <v>43</v>
      </c>
      <c r="AK7" t="s">
        <v>72</v>
      </c>
      <c r="AL7" t="s">
        <v>73</v>
      </c>
      <c r="AM7" t="s">
        <v>74</v>
      </c>
      <c r="AN7" t="s">
        <v>75</v>
      </c>
      <c r="AO7" t="s">
        <v>44</v>
      </c>
      <c r="AP7" t="s">
        <v>45</v>
      </c>
      <c r="AQ7" t="s">
        <v>46</v>
      </c>
      <c r="AR7" t="s">
        <v>47</v>
      </c>
      <c r="AS7" t="s">
        <v>48</v>
      </c>
      <c r="AT7" t="s">
        <v>49</v>
      </c>
      <c r="AU7" t="s">
        <v>50</v>
      </c>
    </row>
    <row r="8" spans="1:53" x14ac:dyDescent="0.2">
      <c r="P8">
        <v>1E-3</v>
      </c>
      <c r="Q8">
        <v>1E-3</v>
      </c>
      <c r="R8">
        <v>2E-3</v>
      </c>
      <c r="S8">
        <v>3.0000000000000001E-3</v>
      </c>
      <c r="T8">
        <v>4.0000000000000001E-3</v>
      </c>
      <c r="U8">
        <v>5.0000000000000001E-3</v>
      </c>
      <c r="V8">
        <v>6.0000000000000001E-3</v>
      </c>
      <c r="W8">
        <v>7.0000000000000001E-3</v>
      </c>
      <c r="X8">
        <v>8.0000000000000002E-3</v>
      </c>
      <c r="Y8">
        <v>8.9999999999999993E-3</v>
      </c>
      <c r="Z8">
        <v>0.01</v>
      </c>
      <c r="AA8">
        <v>1.2E-2</v>
      </c>
      <c r="AB8">
        <v>1.4E-2</v>
      </c>
      <c r="AC8">
        <v>1.6E-2</v>
      </c>
      <c r="AD8">
        <v>1.7999999999999999E-2</v>
      </c>
      <c r="AE8">
        <v>0.02</v>
      </c>
      <c r="AF8">
        <v>2.1999999999999999E-2</v>
      </c>
      <c r="AG8">
        <v>2.4E-2</v>
      </c>
      <c r="AH8">
        <v>2.5999999999999999E-2</v>
      </c>
      <c r="AI8">
        <v>2.8000000000000001E-2</v>
      </c>
      <c r="AJ8">
        <v>0.03</v>
      </c>
      <c r="AK8">
        <v>3.2000000000000001E-2</v>
      </c>
      <c r="AL8">
        <v>3.4000000000000002E-2</v>
      </c>
      <c r="AM8">
        <v>3.5999999999999997E-2</v>
      </c>
      <c r="AN8">
        <v>3.7999999999999999E-2</v>
      </c>
      <c r="AO8">
        <v>0.04</v>
      </c>
      <c r="AP8">
        <v>0.05</v>
      </c>
      <c r="AQ8">
        <v>0.06</v>
      </c>
      <c r="AR8">
        <v>7.0000000000000007E-2</v>
      </c>
      <c r="AS8">
        <v>0.08</v>
      </c>
      <c r="AT8">
        <v>0.09</v>
      </c>
      <c r="AU8">
        <v>0.1</v>
      </c>
    </row>
    <row r="9" spans="1:53" x14ac:dyDescent="0.2">
      <c r="P9">
        <v>0.1</v>
      </c>
      <c r="Q9">
        <v>1E-3</v>
      </c>
      <c r="R9">
        <v>2E-3</v>
      </c>
      <c r="S9">
        <v>3.0000000000000001E-3</v>
      </c>
      <c r="T9">
        <v>4.0000000000000001E-3</v>
      </c>
      <c r="U9">
        <v>5.0000000000000001E-3</v>
      </c>
      <c r="V9">
        <v>6.0000000000000001E-3</v>
      </c>
      <c r="W9">
        <v>7.0000000000000001E-3</v>
      </c>
      <c r="X9">
        <v>8.0000000000000002E-3</v>
      </c>
      <c r="Y9">
        <v>8.9999999999999993E-3</v>
      </c>
      <c r="Z9">
        <v>0.01</v>
      </c>
      <c r="AA9">
        <v>1.2E-2</v>
      </c>
      <c r="AB9">
        <v>1.4E-2</v>
      </c>
      <c r="AC9">
        <v>1.6E-2</v>
      </c>
      <c r="AD9">
        <v>1.7999999999999999E-2</v>
      </c>
      <c r="AE9">
        <v>0.02</v>
      </c>
      <c r="AF9">
        <v>2.1999999999999999E-2</v>
      </c>
      <c r="AG9">
        <v>2.4E-2</v>
      </c>
      <c r="AH9">
        <v>2.5999999999999999E-2</v>
      </c>
      <c r="AI9">
        <v>2.8000000000000001E-2</v>
      </c>
      <c r="AJ9">
        <v>0.03</v>
      </c>
      <c r="AK9">
        <v>3.2000000000000001E-2</v>
      </c>
      <c r="AL9">
        <v>3.4000000000000002E-2</v>
      </c>
      <c r="AM9">
        <v>3.5999999999999997E-2</v>
      </c>
      <c r="AN9">
        <v>3.7999999999999999E-2</v>
      </c>
      <c r="AO9">
        <v>0.04</v>
      </c>
      <c r="AP9">
        <v>0.05</v>
      </c>
      <c r="AQ9">
        <v>0.06</v>
      </c>
      <c r="AR9">
        <v>7.0000000000000007E-2</v>
      </c>
      <c r="AS9">
        <v>0.08</v>
      </c>
      <c r="AT9">
        <v>0.09</v>
      </c>
      <c r="AU9">
        <v>0.1</v>
      </c>
    </row>
    <row r="10" spans="1:53" x14ac:dyDescent="0.2">
      <c r="A10">
        <f>(20000/3^0.5)^0.5</f>
        <v>107.4569931823542</v>
      </c>
    </row>
    <row r="11" spans="1:53" x14ac:dyDescent="0.2">
      <c r="P11" t="s">
        <v>51</v>
      </c>
    </row>
    <row r="12" spans="1:53" x14ac:dyDescent="0.2">
      <c r="P12" t="s">
        <v>2</v>
      </c>
    </row>
    <row r="13" spans="1:53" x14ac:dyDescent="0.2">
      <c r="P13">
        <v>0.1</v>
      </c>
      <c r="Q13">
        <v>4.5</v>
      </c>
      <c r="R13">
        <v>5.5</v>
      </c>
      <c r="S13">
        <v>6.5</v>
      </c>
      <c r="T13">
        <v>7.5</v>
      </c>
      <c r="U13">
        <v>8.5</v>
      </c>
      <c r="V13">
        <v>9.5</v>
      </c>
      <c r="W13">
        <v>10.5</v>
      </c>
      <c r="X13">
        <v>11.5</v>
      </c>
      <c r="Y13">
        <v>12.5</v>
      </c>
      <c r="Z13">
        <v>13.5</v>
      </c>
      <c r="AA13">
        <v>14.5</v>
      </c>
      <c r="AB13">
        <v>15.5</v>
      </c>
      <c r="AC13">
        <v>16.5</v>
      </c>
      <c r="AD13">
        <v>17.5</v>
      </c>
      <c r="AE13">
        <v>18.5</v>
      </c>
      <c r="AF13">
        <v>19.5</v>
      </c>
      <c r="AG13">
        <v>21</v>
      </c>
      <c r="AH13">
        <v>22</v>
      </c>
      <c r="AI13">
        <v>23</v>
      </c>
      <c r="AJ13">
        <v>24</v>
      </c>
      <c r="AK13">
        <v>25</v>
      </c>
      <c r="AL13">
        <v>26</v>
      </c>
    </row>
    <row r="14" spans="1:53" x14ac:dyDescent="0.2">
      <c r="P14">
        <v>1E-3</v>
      </c>
    </row>
    <row r="17" spans="1:4" x14ac:dyDescent="0.2">
      <c r="A17" t="s">
        <v>1</v>
      </c>
      <c r="B17">
        <v>0.25</v>
      </c>
    </row>
    <row r="18" spans="1:4" x14ac:dyDescent="0.2">
      <c r="A18" t="s">
        <v>0</v>
      </c>
      <c r="B18" t="s">
        <v>2</v>
      </c>
    </row>
    <row r="19" spans="1:4" x14ac:dyDescent="0.2">
      <c r="A19">
        <f>$A$10/(((50000*B19)^0.5)*$B$17)/400</f>
        <v>0.15196713713031851</v>
      </c>
      <c r="B19">
        <v>1E-3</v>
      </c>
    </row>
    <row r="20" spans="1:4" x14ac:dyDescent="0.2">
      <c r="A20">
        <f>$A$10/(((50000*B20)^0.5)*$B$17)/400</f>
        <v>6.7961769793884907E-2</v>
      </c>
      <c r="B20">
        <f>250/50000</f>
        <v>5.0000000000000001E-3</v>
      </c>
    </row>
    <row r="21" spans="1:4" x14ac:dyDescent="0.2">
      <c r="A21">
        <f>$A$10/(((50000*B21)^0.5)*$B$17)/400</f>
        <v>1.5196713713031851E-2</v>
      </c>
      <c r="B21">
        <v>0.1</v>
      </c>
    </row>
    <row r="26" spans="1:4" x14ac:dyDescent="0.2">
      <c r="A26" t="s">
        <v>76</v>
      </c>
    </row>
    <row r="27" spans="1:4" x14ac:dyDescent="0.2">
      <c r="A27" t="s">
        <v>0</v>
      </c>
      <c r="B27" t="s">
        <v>2</v>
      </c>
      <c r="C27" t="s">
        <v>18</v>
      </c>
      <c r="D27" t="s">
        <v>19</v>
      </c>
    </row>
    <row r="28" spans="1:4" x14ac:dyDescent="0.2">
      <c r="A28">
        <v>0.1</v>
      </c>
      <c r="B28" t="e">
        <f>IF('données peuplement'!B1&gt;0,'données peuplement'!B1,(107.46/('données peuplement'!E1))^2)</f>
        <v>#DIV/0!</v>
      </c>
      <c r="C28">
        <f>A28/400</f>
        <v>2.5000000000000001E-4</v>
      </c>
      <c r="D28" t="e">
        <f t="shared" ref="D28:D33" si="0">B28/50000</f>
        <v>#DIV/0!</v>
      </c>
    </row>
    <row r="29" spans="1:4" x14ac:dyDescent="0.2">
      <c r="A29">
        <f>'données peuplement'!A4</f>
        <v>5</v>
      </c>
      <c r="B29" t="e">
        <f>IF('données peuplement'!B4&gt;0,'données peuplement'!B4,(107.46/'données peuplement'!D4)^2)</f>
        <v>#DIV/0!</v>
      </c>
      <c r="C29">
        <f t="shared" ref="C29:C33" si="1">A29/400</f>
        <v>1.2500000000000001E-2</v>
      </c>
      <c r="D29" t="e">
        <f t="shared" si="0"/>
        <v>#DIV/0!</v>
      </c>
    </row>
    <row r="30" spans="1:4" x14ac:dyDescent="0.2">
      <c r="A30">
        <f>'données peuplement'!A5</f>
        <v>10</v>
      </c>
      <c r="B30" t="e">
        <f>IF('données peuplement'!B5&gt;0,'données peuplement'!B5,(107.46/'données peuplement'!D5)^2)</f>
        <v>#DIV/0!</v>
      </c>
      <c r="C30">
        <f t="shared" si="1"/>
        <v>2.5000000000000001E-2</v>
      </c>
      <c r="D30" t="e">
        <f t="shared" si="0"/>
        <v>#DIV/0!</v>
      </c>
    </row>
    <row r="31" spans="1:4" x14ac:dyDescent="0.2">
      <c r="A31">
        <f>'données peuplement'!A6</f>
        <v>10</v>
      </c>
      <c r="B31" t="e">
        <f>IF('données peuplement'!B6&gt;0,'données peuplement'!B6,(107.46/'données peuplement'!D6)^2)</f>
        <v>#DIV/0!</v>
      </c>
      <c r="C31">
        <f t="shared" si="1"/>
        <v>2.5000000000000001E-2</v>
      </c>
      <c r="D31" t="e">
        <f t="shared" si="0"/>
        <v>#DIV/0!</v>
      </c>
    </row>
    <row r="32" spans="1:4" x14ac:dyDescent="0.2">
      <c r="A32">
        <f>'données peuplement'!A7</f>
        <v>13</v>
      </c>
      <c r="B32" t="e">
        <f>IF('données peuplement'!B7&gt;0,'données peuplement'!B7,(107.46/'données peuplement'!D7)^2)</f>
        <v>#DIV/0!</v>
      </c>
      <c r="C32">
        <f t="shared" si="1"/>
        <v>3.2500000000000001E-2</v>
      </c>
      <c r="D32" t="e">
        <f t="shared" si="0"/>
        <v>#DIV/0!</v>
      </c>
    </row>
    <row r="33" spans="1:5" x14ac:dyDescent="0.2">
      <c r="A33">
        <f>'données peuplement'!A8</f>
        <v>13</v>
      </c>
      <c r="B33" t="e">
        <f>IF('données peuplement'!B8&gt;0,'données peuplement'!B8,(107.46/'données peuplement'!D8)^2)</f>
        <v>#DIV/0!</v>
      </c>
      <c r="C33">
        <f t="shared" si="1"/>
        <v>3.2500000000000001E-2</v>
      </c>
      <c r="D33" t="e">
        <f t="shared" si="0"/>
        <v>#DIV/0!</v>
      </c>
    </row>
    <row r="34" spans="1:5" x14ac:dyDescent="0.2">
      <c r="A34">
        <f>'données peuplement'!A9</f>
        <v>16</v>
      </c>
      <c r="B34" t="e">
        <f>IF('données peuplement'!B9&gt;0,'données peuplement'!B9,(107.46/'données peuplement'!D9)^2)</f>
        <v>#DIV/0!</v>
      </c>
      <c r="C34">
        <f t="shared" ref="C34:C40" si="2">A34/400</f>
        <v>0.04</v>
      </c>
      <c r="D34" t="e">
        <f t="shared" ref="D34:D40" si="3">B34/50000</f>
        <v>#DIV/0!</v>
      </c>
    </row>
    <row r="35" spans="1:5" x14ac:dyDescent="0.2">
      <c r="A35">
        <f>'données peuplement'!A10</f>
        <v>16</v>
      </c>
      <c r="B35" t="e">
        <f>IF('données peuplement'!B10&gt;0,'données peuplement'!B10,(107.46/'données peuplement'!D10)^2)</f>
        <v>#DIV/0!</v>
      </c>
      <c r="C35">
        <f t="shared" si="2"/>
        <v>0.04</v>
      </c>
      <c r="D35" t="e">
        <f t="shared" si="3"/>
        <v>#DIV/0!</v>
      </c>
    </row>
    <row r="36" spans="1:5" x14ac:dyDescent="0.2">
      <c r="A36">
        <f>'données peuplement'!A11</f>
        <v>19</v>
      </c>
      <c r="B36" t="e">
        <f>IF('données peuplement'!B11&gt;0,'données peuplement'!B11,(107.46/'données peuplement'!D11)^2)</f>
        <v>#DIV/0!</v>
      </c>
      <c r="C36">
        <f t="shared" si="2"/>
        <v>4.7500000000000001E-2</v>
      </c>
      <c r="D36" t="e">
        <f t="shared" si="3"/>
        <v>#DIV/0!</v>
      </c>
    </row>
    <row r="37" spans="1:5" x14ac:dyDescent="0.2">
      <c r="A37">
        <f>'données peuplement'!A12</f>
        <v>19</v>
      </c>
      <c r="B37" t="e">
        <f>IF('données peuplement'!B12&gt;0,'données peuplement'!B12,(107.46/'données peuplement'!D12)^2)</f>
        <v>#DIV/0!</v>
      </c>
      <c r="C37">
        <f t="shared" si="2"/>
        <v>4.7500000000000001E-2</v>
      </c>
      <c r="D37" t="e">
        <f t="shared" si="3"/>
        <v>#DIV/0!</v>
      </c>
    </row>
    <row r="38" spans="1:5" x14ac:dyDescent="0.2">
      <c r="A38">
        <f>'données peuplement'!A13</f>
        <v>23</v>
      </c>
      <c r="B38" t="e">
        <f>IF('données peuplement'!B13&gt;0,'données peuplement'!B13,(107.46/'données peuplement'!D13)^2)</f>
        <v>#DIV/0!</v>
      </c>
      <c r="C38">
        <f t="shared" si="2"/>
        <v>5.7500000000000002E-2</v>
      </c>
      <c r="D38" t="e">
        <f t="shared" si="3"/>
        <v>#DIV/0!</v>
      </c>
    </row>
    <row r="39" spans="1:5" x14ac:dyDescent="0.2">
      <c r="A39">
        <f>'données peuplement'!A14</f>
        <v>23</v>
      </c>
      <c r="B39" t="e">
        <f>IF('données peuplement'!B14&gt;0,'données peuplement'!B14,(107.46/'données peuplement'!D14)^2)</f>
        <v>#DIV/0!</v>
      </c>
      <c r="C39">
        <f t="shared" si="2"/>
        <v>5.7500000000000002E-2</v>
      </c>
      <c r="D39" t="e">
        <f t="shared" si="3"/>
        <v>#DIV/0!</v>
      </c>
    </row>
    <row r="40" spans="1:5" x14ac:dyDescent="0.2">
      <c r="A40">
        <f>'données peuplement'!A15</f>
        <v>25</v>
      </c>
      <c r="B40" t="e">
        <f>IF('données peuplement'!B15&gt;0,'données peuplement'!B15,(107.46/'données peuplement'!D15)^2)</f>
        <v>#DIV/0!</v>
      </c>
      <c r="C40">
        <f t="shared" si="2"/>
        <v>6.25E-2</v>
      </c>
      <c r="D40" t="e">
        <f t="shared" si="3"/>
        <v>#DIV/0!</v>
      </c>
    </row>
    <row r="45" spans="1:5" x14ac:dyDescent="0.2">
      <c r="E45">
        <f>SQRT(10000/0.866)</f>
        <v>107.45856927604473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données peuplement</vt:lpstr>
      <vt:lpstr>S%</vt:lpstr>
      <vt:lpstr>graphS%</vt:lpstr>
    </vt:vector>
  </TitlesOfParts>
  <Company>IDF ORLEANS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Graphique pour la journée Groupe de réflexion Douglas</dc:title>
  <dc:subject>Synthèse</dc:subject>
  <dc:creator>Wulfran Mirlyaz</dc:creator>
  <cp:lastModifiedBy>Christine Pompougnac / CRPF</cp:lastModifiedBy>
  <cp:lastPrinted>2017-08-17T13:11:08Z</cp:lastPrinted>
  <dcterms:created xsi:type="dcterms:W3CDTF">1998-05-13T13:59:32Z</dcterms:created>
  <dcterms:modified xsi:type="dcterms:W3CDTF">2017-09-11T13:49:16Z</dcterms:modified>
</cp:coreProperties>
</file>